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fokantine77.sharepoint.com/sites/Kueche-sharepoint/Freigegebene Dokumente/Verpflegung Truppe/Menüplan/Menüplan 2026/5 Vpf Plan Mai 2026/"/>
    </mc:Choice>
  </mc:AlternateContent>
  <xr:revisionPtr revIDLastSave="581" documentId="8_{8224930F-E6FF-45BE-964C-86FB2F5B038D}" xr6:coauthVersionLast="47" xr6:coauthVersionMax="47" xr10:uidLastSave="{41543621-AED9-4B38-8AFE-24DAA8242FB1}"/>
  <bookViews>
    <workbookView xWindow="-120" yWindow="-120" windowWidth="38640" windowHeight="21120" xr2:uid="{86E2D691-47D7-4507-A92D-B2606939DB6B}"/>
  </bookViews>
  <sheets>
    <sheet name="Menüplan" sheetId="2" r:id="rId1"/>
    <sheet name="GHP Montag" sheetId="5" r:id="rId2"/>
    <sheet name="GHP Dienstag" sheetId="7" r:id="rId3"/>
    <sheet name="GHP Mittwoch" sheetId="8" r:id="rId4"/>
    <sheet name="GHP Donnerstag" sheetId="9" r:id="rId5"/>
    <sheet name="GHP Freitag" sheetId="10" r:id="rId6"/>
    <sheet name="GHP Samstag" sheetId="11" r:id="rId7"/>
    <sheet name="GHP Sonntag" sheetId="12" r:id="rId8"/>
  </sheets>
  <definedNames>
    <definedName name="_xlnm.Print_Area" localSheetId="2">'GHP Dienstag'!$A$1:$S$36</definedName>
    <definedName name="_xlnm.Print_Area" localSheetId="4">'GHP Donnerstag'!$A$1:$S$36</definedName>
    <definedName name="_xlnm.Print_Area" localSheetId="5">'GHP Freitag'!$A$1:$S$36</definedName>
    <definedName name="_xlnm.Print_Area" localSheetId="3">'GHP Mittwoch'!$A$1:$S$36</definedName>
    <definedName name="_xlnm.Print_Area" localSheetId="1">'GHP Montag'!$A$1:$S$36</definedName>
    <definedName name="_xlnm.Print_Area" localSheetId="6">'GHP Samstag'!$A$1:$S$36</definedName>
    <definedName name="_xlnm.Print_Area" localSheetId="7">'GHP Sonntag'!$A$1:$S$36</definedName>
    <definedName name="_xlnm.Print_Area" localSheetId="0">Menüplan!$A$2:$M$63</definedName>
    <definedName name="MzAr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" i="10" l="1" a="1"/>
  <c r="K51" i="9" a="1"/>
  <c r="K21" i="7"/>
  <c r="B21" i="5"/>
  <c r="E1" i="9"/>
  <c r="K51" i="10" a="1"/>
  <c r="K51" i="10" s="1"/>
  <c r="B51" i="10" a="1"/>
  <c r="B51" i="10" s="1"/>
  <c r="I39" i="10" a="1"/>
  <c r="I39" i="10" s="1"/>
  <c r="B39" i="10" a="1"/>
  <c r="B39" i="10" s="1"/>
  <c r="B51" i="9" a="1"/>
  <c r="B51" i="9" s="1"/>
  <c r="I39" i="9" a="1"/>
  <c r="I39" i="9" s="1"/>
  <c r="K39" i="9" a="1"/>
  <c r="K39" i="9" s="1"/>
  <c r="B39" i="9" a="1"/>
  <c r="B39" i="9" s="1"/>
  <c r="X45" i="12"/>
  <c r="Y45" i="12"/>
  <c r="AC42" i="12"/>
  <c r="X39" i="12"/>
  <c r="Y39" i="12"/>
  <c r="Z39" i="12"/>
  <c r="AB39" i="12"/>
  <c r="AC39" i="12"/>
  <c r="AD39" i="12"/>
  <c r="AE39" i="12"/>
  <c r="Z36" i="12"/>
  <c r="B26" i="12"/>
  <c r="K26" i="12"/>
  <c r="X27" i="12"/>
  <c r="Y27" i="12"/>
  <c r="Z27" i="12"/>
  <c r="AB27" i="12"/>
  <c r="X30" i="12"/>
  <c r="Y30" i="12"/>
  <c r="Z30" i="12"/>
  <c r="X31" i="12"/>
  <c r="Y31" i="12"/>
  <c r="Z31" i="12"/>
  <c r="X32" i="12"/>
  <c r="Y32" i="12"/>
  <c r="Z32" i="12"/>
  <c r="X33" i="12"/>
  <c r="Y33" i="12"/>
  <c r="Z33" i="12"/>
  <c r="B21" i="12"/>
  <c r="K21" i="12"/>
  <c r="G14" i="12"/>
  <c r="AC16" i="12" s="1"/>
  <c r="P14" i="12"/>
  <c r="Z45" i="12" s="1"/>
  <c r="E1" i="12"/>
  <c r="X7" i="12"/>
  <c r="Y7" i="12"/>
  <c r="Z7" i="12"/>
  <c r="X8" i="12"/>
  <c r="Y8" i="12"/>
  <c r="Z8" i="12"/>
  <c r="X9" i="12"/>
  <c r="Y9" i="12"/>
  <c r="Z9" i="12"/>
  <c r="X10" i="12"/>
  <c r="Y10" i="12"/>
  <c r="Z10" i="12"/>
  <c r="B26" i="11"/>
  <c r="K26" i="11"/>
  <c r="X30" i="11"/>
  <c r="Y30" i="11"/>
  <c r="Z30" i="11"/>
  <c r="X31" i="11"/>
  <c r="Y31" i="11"/>
  <c r="Z31" i="11"/>
  <c r="X32" i="11"/>
  <c r="Y32" i="11"/>
  <c r="Z32" i="11"/>
  <c r="X33" i="11"/>
  <c r="Y33" i="11"/>
  <c r="Z33" i="11"/>
  <c r="B21" i="11"/>
  <c r="K21" i="11"/>
  <c r="G14" i="11"/>
  <c r="X22" i="11" s="1"/>
  <c r="P14" i="11"/>
  <c r="Z45" i="11" s="1"/>
  <c r="E1" i="11"/>
  <c r="X7" i="11"/>
  <c r="Y7" i="11"/>
  <c r="Z7" i="11"/>
  <c r="X8" i="11"/>
  <c r="Y8" i="11"/>
  <c r="Z8" i="11"/>
  <c r="X9" i="11"/>
  <c r="Y9" i="11"/>
  <c r="Z9" i="11"/>
  <c r="X10" i="11"/>
  <c r="Y10" i="11"/>
  <c r="Z10" i="11"/>
  <c r="B26" i="10"/>
  <c r="K26" i="10"/>
  <c r="X30" i="10"/>
  <c r="Y30" i="10"/>
  <c r="Z30" i="10"/>
  <c r="X31" i="10"/>
  <c r="Y31" i="10"/>
  <c r="Z31" i="10"/>
  <c r="X32" i="10"/>
  <c r="Y32" i="10"/>
  <c r="Z32" i="10"/>
  <c r="X33" i="10"/>
  <c r="Y33" i="10"/>
  <c r="Z33" i="10"/>
  <c r="B21" i="10"/>
  <c r="K21" i="10"/>
  <c r="G14" i="10"/>
  <c r="P14" i="10"/>
  <c r="E1" i="10"/>
  <c r="X7" i="10"/>
  <c r="Y7" i="10"/>
  <c r="Z7" i="10"/>
  <c r="X8" i="10"/>
  <c r="Y8" i="10"/>
  <c r="Z8" i="10"/>
  <c r="X9" i="10"/>
  <c r="Y9" i="10"/>
  <c r="Z9" i="10"/>
  <c r="X10" i="10"/>
  <c r="Y10" i="10"/>
  <c r="Z10" i="10"/>
  <c r="B26" i="9"/>
  <c r="K26" i="9"/>
  <c r="X30" i="9"/>
  <c r="Y30" i="9"/>
  <c r="Z30" i="9"/>
  <c r="X31" i="9"/>
  <c r="Y31" i="9"/>
  <c r="Z31" i="9"/>
  <c r="X32" i="9"/>
  <c r="Y32" i="9"/>
  <c r="Z32" i="9"/>
  <c r="X33" i="9"/>
  <c r="Y33" i="9"/>
  <c r="Z33" i="9"/>
  <c r="B21" i="9"/>
  <c r="K21" i="9"/>
  <c r="G14" i="9"/>
  <c r="X22" i="9" s="1"/>
  <c r="P14" i="9"/>
  <c r="X42" i="9" s="1"/>
  <c r="X7" i="9"/>
  <c r="Y7" i="9"/>
  <c r="Z7" i="9"/>
  <c r="X8" i="9"/>
  <c r="Y8" i="9"/>
  <c r="Z8" i="9"/>
  <c r="X9" i="9"/>
  <c r="Y9" i="9"/>
  <c r="Z9" i="9"/>
  <c r="X10" i="9"/>
  <c r="Y10" i="9"/>
  <c r="Z10" i="9"/>
  <c r="X7" i="5"/>
  <c r="Z7" i="5"/>
  <c r="E1" i="7"/>
  <c r="E1" i="8"/>
  <c r="K51" i="8" a="1"/>
  <c r="K51" i="8" s="1"/>
  <c r="B51" i="8" a="1"/>
  <c r="B51" i="8" s="1"/>
  <c r="I39" i="8" a="1"/>
  <c r="I39" i="8" s="1"/>
  <c r="K39" i="8" a="1"/>
  <c r="K39" i="8" s="1"/>
  <c r="B39" i="8" a="1"/>
  <c r="B39" i="8" s="1"/>
  <c r="Z33" i="8"/>
  <c r="Y33" i="8"/>
  <c r="X33" i="8"/>
  <c r="Z32" i="8"/>
  <c r="Y32" i="8"/>
  <c r="X32" i="8"/>
  <c r="Z31" i="8"/>
  <c r="Y31" i="8"/>
  <c r="X31" i="8"/>
  <c r="Z30" i="8"/>
  <c r="Y30" i="8"/>
  <c r="X30" i="8"/>
  <c r="K26" i="8"/>
  <c r="B26" i="8"/>
  <c r="K21" i="8"/>
  <c r="B21" i="8"/>
  <c r="P14" i="8"/>
  <c r="Z42" i="8" s="1"/>
  <c r="G14" i="8"/>
  <c r="Y22" i="8" s="1"/>
  <c r="Z10" i="8"/>
  <c r="Y10" i="8"/>
  <c r="X10" i="8"/>
  <c r="Z9" i="8"/>
  <c r="Y9" i="8"/>
  <c r="X9" i="8"/>
  <c r="Z8" i="8"/>
  <c r="Y8" i="8"/>
  <c r="X8" i="8"/>
  <c r="Z7" i="8"/>
  <c r="Y7" i="8"/>
  <c r="X7" i="8"/>
  <c r="K51" i="7" a="1"/>
  <c r="K51" i="7" s="1"/>
  <c r="B51" i="7" a="1"/>
  <c r="B51" i="7" s="1"/>
  <c r="I39" i="7" a="1"/>
  <c r="I39" i="7" s="1"/>
  <c r="K39" i="7" a="1"/>
  <c r="K39" i="7" s="1"/>
  <c r="B39" i="7" a="1"/>
  <c r="B39" i="7" s="1"/>
  <c r="Z33" i="7"/>
  <c r="Y33" i="7"/>
  <c r="X33" i="7"/>
  <c r="Z32" i="7"/>
  <c r="Y32" i="7"/>
  <c r="X32" i="7"/>
  <c r="Z31" i="7"/>
  <c r="Y31" i="7"/>
  <c r="X31" i="7"/>
  <c r="Z30" i="7"/>
  <c r="Y30" i="7"/>
  <c r="X30" i="7"/>
  <c r="K26" i="7"/>
  <c r="B26" i="7"/>
  <c r="B21" i="7"/>
  <c r="P14" i="7"/>
  <c r="Z42" i="7" s="1"/>
  <c r="G14" i="7"/>
  <c r="AE16" i="7" s="1"/>
  <c r="Z10" i="7"/>
  <c r="Y10" i="7"/>
  <c r="X10" i="7"/>
  <c r="Z9" i="7"/>
  <c r="Y9" i="7"/>
  <c r="X9" i="7"/>
  <c r="Z8" i="7"/>
  <c r="Y8" i="7"/>
  <c r="X8" i="7"/>
  <c r="Z7" i="7"/>
  <c r="Y7" i="7"/>
  <c r="X7" i="7"/>
  <c r="I39" i="5" a="1"/>
  <c r="I39" i="5" s="1"/>
  <c r="K51" i="5" a="1"/>
  <c r="K51" i="5" s="1"/>
  <c r="B51" i="5" a="1"/>
  <c r="B51" i="5" s="1"/>
  <c r="K39" i="5" a="1"/>
  <c r="K39" i="5" s="1"/>
  <c r="B39" i="5" a="1"/>
  <c r="B39" i="5" s="1"/>
  <c r="Z8" i="5"/>
  <c r="Y8" i="5"/>
  <c r="Z33" i="5"/>
  <c r="Y33" i="5"/>
  <c r="X33" i="5"/>
  <c r="Z32" i="5"/>
  <c r="Y32" i="5"/>
  <c r="Y31" i="5"/>
  <c r="X32" i="5"/>
  <c r="X31" i="5"/>
  <c r="Z30" i="5"/>
  <c r="Y30" i="5"/>
  <c r="X30" i="5"/>
  <c r="Z31" i="5"/>
  <c r="Z10" i="5"/>
  <c r="Y10" i="5"/>
  <c r="Z9" i="5"/>
  <c r="Y9" i="5"/>
  <c r="X9" i="5"/>
  <c r="X10" i="5"/>
  <c r="Y7" i="5"/>
  <c r="X8" i="5"/>
  <c r="K26" i="5"/>
  <c r="B26" i="5"/>
  <c r="K21" i="5"/>
  <c r="P14" i="5"/>
  <c r="Z45" i="5" s="1"/>
  <c r="G14" i="5"/>
  <c r="Y19" i="5" s="1"/>
  <c r="Y42" i="10" l="1"/>
  <c r="Z45" i="10"/>
  <c r="X42" i="10"/>
  <c r="AC42" i="10"/>
  <c r="Z36" i="10"/>
  <c r="Y22" i="10"/>
  <c r="Z4" i="10"/>
  <c r="K39" i="10"/>
  <c r="K51" i="9"/>
  <c r="X16" i="10"/>
  <c r="AE39" i="10"/>
  <c r="AD39" i="10"/>
  <c r="Y45" i="10"/>
  <c r="AB27" i="10"/>
  <c r="AB39" i="10"/>
  <c r="AG39" i="10"/>
  <c r="AC39" i="10"/>
  <c r="Z27" i="10"/>
  <c r="Z39" i="10"/>
  <c r="X45" i="10"/>
  <c r="Y27" i="10"/>
  <c r="Y39" i="10"/>
  <c r="AF39" i="10"/>
  <c r="X27" i="10"/>
  <c r="X39" i="10"/>
  <c r="Z19" i="8"/>
  <c r="X22" i="10"/>
  <c r="Y36" i="10"/>
  <c r="Z42" i="10"/>
  <c r="X36" i="10"/>
  <c r="X4" i="10"/>
  <c r="Z19" i="10"/>
  <c r="Y4" i="10"/>
  <c r="Y19" i="10"/>
  <c r="Z13" i="10"/>
  <c r="Y13" i="10"/>
  <c r="X13" i="10"/>
  <c r="AC19" i="10"/>
  <c r="AD16" i="10"/>
  <c r="AC16" i="10"/>
  <c r="AB16" i="10"/>
  <c r="X19" i="10"/>
  <c r="AG16" i="10"/>
  <c r="AF16" i="10"/>
  <c r="AE16" i="10"/>
  <c r="Z16" i="10"/>
  <c r="Z22" i="10"/>
  <c r="AB4" i="10"/>
  <c r="Y16" i="10"/>
  <c r="AC16" i="8"/>
  <c r="Z13" i="8"/>
  <c r="Y19" i="8"/>
  <c r="X16" i="8"/>
  <c r="Y16" i="8"/>
  <c r="X22" i="8"/>
  <c r="Z16" i="8"/>
  <c r="Z22" i="8"/>
  <c r="X4" i="8"/>
  <c r="AB16" i="8"/>
  <c r="Y4" i="8"/>
  <c r="Z4" i="8"/>
  <c r="AD16" i="8"/>
  <c r="AB4" i="8"/>
  <c r="AF16" i="8"/>
  <c r="X13" i="8"/>
  <c r="AG16" i="8"/>
  <c r="Y13" i="8"/>
  <c r="X19" i="8"/>
  <c r="Z13" i="12"/>
  <c r="AE16" i="12"/>
  <c r="AC19" i="12"/>
  <c r="AD16" i="12"/>
  <c r="Z19" i="12"/>
  <c r="Y19" i="12"/>
  <c r="AB4" i="12"/>
  <c r="AB16" i="12"/>
  <c r="X19" i="12"/>
  <c r="Y4" i="12"/>
  <c r="Y22" i="12"/>
  <c r="X36" i="12"/>
  <c r="Z4" i="12"/>
  <c r="Z16" i="12"/>
  <c r="Z22" i="12"/>
  <c r="Y36" i="12"/>
  <c r="Z42" i="12"/>
  <c r="Y16" i="12"/>
  <c r="Y42" i="12"/>
  <c r="X4" i="12"/>
  <c r="X16" i="12"/>
  <c r="X22" i="12"/>
  <c r="AG39" i="12"/>
  <c r="X42" i="12"/>
  <c r="AG16" i="12"/>
  <c r="Y13" i="12"/>
  <c r="AF16" i="12"/>
  <c r="X13" i="12"/>
  <c r="AF39" i="12"/>
  <c r="AE16" i="11"/>
  <c r="AC19" i="11"/>
  <c r="X27" i="11"/>
  <c r="Z39" i="11"/>
  <c r="AD16" i="11"/>
  <c r="Z19" i="11"/>
  <c r="Y39" i="11"/>
  <c r="AC16" i="11"/>
  <c r="Y19" i="11"/>
  <c r="X39" i="11"/>
  <c r="Z36" i="11"/>
  <c r="Z42" i="11"/>
  <c r="Y13" i="11"/>
  <c r="AC39" i="11"/>
  <c r="Y27" i="11"/>
  <c r="AB4" i="11"/>
  <c r="AB16" i="11"/>
  <c r="X19" i="11"/>
  <c r="AC42" i="11"/>
  <c r="AF39" i="11"/>
  <c r="AE39" i="11"/>
  <c r="Y45" i="11"/>
  <c r="Z13" i="11"/>
  <c r="AB27" i="11"/>
  <c r="AD39" i="11"/>
  <c r="X45" i="11"/>
  <c r="AG16" i="11"/>
  <c r="Z27" i="11"/>
  <c r="AF16" i="11"/>
  <c r="X13" i="11"/>
  <c r="AB39" i="11"/>
  <c r="Z4" i="11"/>
  <c r="Z16" i="11"/>
  <c r="Z22" i="11"/>
  <c r="Y36" i="11"/>
  <c r="Y4" i="11"/>
  <c r="Y16" i="11"/>
  <c r="Y22" i="11"/>
  <c r="X36" i="11"/>
  <c r="Y42" i="11"/>
  <c r="X4" i="11"/>
  <c r="X16" i="11"/>
  <c r="AG39" i="11"/>
  <c r="X42" i="11"/>
  <c r="AE39" i="9"/>
  <c r="Y45" i="9"/>
  <c r="X45" i="9"/>
  <c r="AC39" i="9"/>
  <c r="Z39" i="9"/>
  <c r="X39" i="9"/>
  <c r="Z42" i="9"/>
  <c r="AF39" i="9"/>
  <c r="Z45" i="9"/>
  <c r="Z13" i="9"/>
  <c r="AB27" i="9"/>
  <c r="AD39" i="9"/>
  <c r="AG16" i="9"/>
  <c r="Y13" i="9"/>
  <c r="Z27" i="9"/>
  <c r="AF16" i="9"/>
  <c r="X13" i="9"/>
  <c r="Y27" i="9"/>
  <c r="AB39" i="9"/>
  <c r="AE16" i="9"/>
  <c r="AC19" i="9"/>
  <c r="X27" i="9"/>
  <c r="AD16" i="9"/>
  <c r="Z19" i="9"/>
  <c r="Y39" i="9"/>
  <c r="AC16" i="9"/>
  <c r="Y19" i="9"/>
  <c r="AB4" i="9"/>
  <c r="AB16" i="9"/>
  <c r="X19" i="9"/>
  <c r="Z36" i="9"/>
  <c r="AC42" i="9"/>
  <c r="Z4" i="9"/>
  <c r="Z16" i="9"/>
  <c r="Z22" i="9"/>
  <c r="Y36" i="9"/>
  <c r="Y4" i="9"/>
  <c r="Y16" i="9"/>
  <c r="Y22" i="9"/>
  <c r="X36" i="9"/>
  <c r="Y42" i="9"/>
  <c r="X4" i="9"/>
  <c r="X16" i="9"/>
  <c r="AG39" i="9"/>
  <c r="AC39" i="8"/>
  <c r="AC42" i="8"/>
  <c r="AB27" i="8"/>
  <c r="AD39" i="8"/>
  <c r="X45" i="8"/>
  <c r="AE39" i="8"/>
  <c r="Y45" i="8"/>
  <c r="AC19" i="8"/>
  <c r="X27" i="8"/>
  <c r="X36" i="8"/>
  <c r="AF39" i="8"/>
  <c r="Z45" i="8"/>
  <c r="Y27" i="8"/>
  <c r="Y36" i="8"/>
  <c r="X39" i="8"/>
  <c r="AG39" i="8"/>
  <c r="AE16" i="8"/>
  <c r="Z27" i="8"/>
  <c r="Z36" i="8"/>
  <c r="Y39" i="8"/>
  <c r="X42" i="8"/>
  <c r="Z39" i="8"/>
  <c r="Y42" i="8"/>
  <c r="AB39" i="8"/>
  <c r="Z4" i="7"/>
  <c r="AD16" i="7"/>
  <c r="X4" i="7"/>
  <c r="X13" i="7"/>
  <c r="AG16" i="7"/>
  <c r="Y4" i="7"/>
  <c r="Y13" i="7"/>
  <c r="AC19" i="7"/>
  <c r="Y22" i="7"/>
  <c r="AB16" i="7"/>
  <c r="Z13" i="7"/>
  <c r="AB4" i="7"/>
  <c r="AC16" i="7"/>
  <c r="AF16" i="7"/>
  <c r="X22" i="7"/>
  <c r="X16" i="7"/>
  <c r="X19" i="7"/>
  <c r="Z22" i="7"/>
  <c r="Y16" i="7"/>
  <c r="Y19" i="7"/>
  <c r="Z16" i="7"/>
  <c r="Z19" i="7"/>
  <c r="AC39" i="7"/>
  <c r="AC42" i="7"/>
  <c r="AD39" i="7"/>
  <c r="X45" i="7"/>
  <c r="Y45" i="7"/>
  <c r="AE39" i="7"/>
  <c r="X27" i="7"/>
  <c r="X36" i="7"/>
  <c r="AF39" i="7"/>
  <c r="Z45" i="7"/>
  <c r="Z39" i="7"/>
  <c r="Y42" i="7"/>
  <c r="AB39" i="7"/>
  <c r="Y27" i="7"/>
  <c r="Y36" i="7"/>
  <c r="X39" i="7"/>
  <c r="AG39" i="7"/>
  <c r="Z27" i="7"/>
  <c r="Z36" i="7"/>
  <c r="Y39" i="7"/>
  <c r="X42" i="7"/>
  <c r="AB27" i="7"/>
  <c r="X13" i="5"/>
  <c r="X39" i="5"/>
  <c r="AB16" i="5"/>
  <c r="Z4" i="5"/>
  <c r="Z19" i="5"/>
  <c r="Y39" i="5"/>
  <c r="AC39" i="5"/>
  <c r="Z27" i="5"/>
  <c r="AG39" i="5"/>
  <c r="AB27" i="5"/>
  <c r="X42" i="5"/>
  <c r="AC42" i="5"/>
  <c r="AB4" i="5"/>
  <c r="AC16" i="5"/>
  <c r="AC19" i="5"/>
  <c r="AD16" i="5"/>
  <c r="X22" i="5"/>
  <c r="Z39" i="5"/>
  <c r="Y42" i="5"/>
  <c r="Y13" i="5"/>
  <c r="AE16" i="5"/>
  <c r="Y22" i="5"/>
  <c r="AB39" i="5"/>
  <c r="Z42" i="5"/>
  <c r="Z13" i="5"/>
  <c r="AF16" i="5"/>
  <c r="Z22" i="5"/>
  <c r="X16" i="5"/>
  <c r="AG16" i="5"/>
  <c r="X36" i="5"/>
  <c r="AD39" i="5"/>
  <c r="X45" i="5"/>
  <c r="X4" i="5"/>
  <c r="Y16" i="5"/>
  <c r="X19" i="5"/>
  <c r="Y27" i="5"/>
  <c r="Y36" i="5"/>
  <c r="AE39" i="5"/>
  <c r="Y45" i="5"/>
  <c r="Y4" i="5"/>
  <c r="Z16" i="5"/>
  <c r="X27" i="5"/>
  <c r="Z36" i="5"/>
  <c r="AF39" i="5"/>
  <c r="A7" i="2" l="1"/>
  <c r="A18" i="2" l="1"/>
  <c r="L1" i="5"/>
  <c r="P1" i="5" s="1"/>
  <c r="L1" i="7" l="1"/>
  <c r="P1" i="7" s="1"/>
  <c r="A29" i="2"/>
  <c r="A40" i="2" l="1"/>
  <c r="L1" i="8"/>
  <c r="P1" i="8" s="1"/>
  <c r="A51" i="2" l="1"/>
  <c r="L1" i="9"/>
  <c r="P1" i="9" s="1"/>
  <c r="H2" i="2"/>
  <c r="L1" i="12"/>
  <c r="P1" i="12" s="1"/>
  <c r="L1" i="11"/>
  <c r="P1" i="11" s="1"/>
  <c r="L1" i="10"/>
  <c r="P1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DF3EDE0E-90A9-46CB-B8E8-076907CF24F7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706A6A7E-F41D-4E87-B8EB-EEF2B4396B94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94263983-D2ED-4104-A7B0-FEC150A3819E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2DA51F73-0A2A-473B-B2D7-B31370F230DA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D2A3A108-7D4A-46B6-AF7A-21C06AA258C5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033158E9-F8E2-4236-BD22-B78504CD99B0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CF295F15-8526-4350-AF19-F148AB6D5383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FB1A18C6-ED97-4E37-B6A2-368A6C809344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F9E8DB56-6D8F-4EFC-AEE1-E241E7C55F5B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F9AF7A9D-A9A2-4CA7-9C38-D2097AAC5097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CBF79FE0-780E-45A8-B1DB-B9D7D43CA61B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AB848A93-880B-4E15-8C74-4AE7236576F0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7FAF9B0B-41E0-4F04-9873-040644F6ED83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AF7EAD03-F465-4770-BBCF-FAC48AD43B40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88C13EC5-1F38-4570-BF3F-949DBF104C9B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9E5EBD75-8238-4923-A136-51C4299C41CB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574E7CD3-024C-4896-8667-2B8B25589829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24EC81FF-4B18-4BAF-B9CA-941855049501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233E24E0-461D-4C89-90F2-BD1E435320C5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538CAD5E-CE2B-4816-9C63-C0F33E91733F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D82B3724-B671-4A7C-8131-4C7669EB9E50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5FB95F7A-F7C1-483D-9521-CD87B3FE5ABD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A59E2E7B-BCCA-44A1-B3C5-79ACD7F0FD48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2C07593E-72F4-4645-97D0-6B6B60135C11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6446BF7E-C1B9-464B-89DF-C69DC9BEECE4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0D5756CC-6DEC-484A-9CA5-077D83004A97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65F2879F-4D85-4A6B-85D9-4F59B41CCE4E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0B12178C-71C0-4C80-9A89-762406BFEAA4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4ECE304A-01FE-4E79-87A4-375799569A28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BAA52C5F-FB17-4C46-A3EF-91F734BF0676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J29" authorId="0" shapeId="0" xr:uid="{D895B5C0-A376-42E4-A00E-6F1A79DBE4BC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29" authorId="0" shapeId="0" xr:uid="{8D52CC43-4A34-4DA2-A83C-D7711CCE08B3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L29" authorId="0" shapeId="0" xr:uid="{27C8A64F-03A2-4B6E-A005-FE209E457091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M29" authorId="0" shapeId="0" xr:uid="{25381A1E-CAA4-437B-887D-A8388FE002D2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N29" authorId="0" shapeId="0" xr:uid="{09A06037-DD11-4F81-85C1-034A0C31F071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044C4321-21C6-4C8D-BD66-F0F051D77CEF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F34E6807-3789-4086-A59A-86335FD0470C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C03BBD1A-21D1-46FD-B147-728EA4C6CDB7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A834A5A6-F441-442B-B075-B28B84B3E06C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CD58ACB8-F8A7-4F00-90A5-719A90B468BB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84371BFF-B803-407F-96BA-12C4EAAFC850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7294B2AC-2D11-4D8E-976A-03BD1A069A35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B0E10141-4049-48AC-8EB2-9123976D07C8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DE092729-45AE-4CC4-A044-C9EFD60D7D77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A80A0F6C-0C50-4228-B5E6-572D9F35C520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89291CF7-7F39-4538-813E-DA478622AD92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22085E4D-EA80-4993-9697-C0D8789AE556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983FADE8-CA3A-4DB1-A7A9-6F26E11FA19B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D55F0095-C96A-4B37-B821-E251CE43F047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945E4A81-5190-4C19-B36F-09F654C79141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0F80D391-0C9F-4971-ACDD-A215E81370B2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BFD62D5E-A6AB-47E5-AC6F-FB8449463B78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401D5869-AF0A-4B79-B289-40E170D8E372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E884D42D-2B16-4FBF-9D12-1261256F6336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E77219A7-BE4E-4164-BE4F-9488107837C7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4114BEA4-88E9-41F3-9BAE-74E8E49B423A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B59000FB-F1CB-4A62-90BA-73E582BDA68E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6FA372E3-BC45-4EBA-8361-E801EDC37BFA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1064E68C-7B75-4DCB-BF2E-7806274301E1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7B0157FE-CFF6-4F0B-A2A2-5AA1AC0C5A31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542C98D6-52C7-4585-802B-8A894E5D03A3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C437D0B6-AD33-4115-B9AE-D4649B7440FD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19D1792B-D4F2-4556-9BF6-E96C4589DA74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9B3AA11E-41CC-4F75-84F0-E5C89963B0F5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9E715E91-3164-471B-9B9C-0440932EB5D7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</author>
  </authors>
  <commentList>
    <comment ref="B13" authorId="0" shapeId="0" xr:uid="{AD00B704-631C-4B9B-A090-445AD3F7C378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3" authorId="0" shapeId="0" xr:uid="{6B6F1A0B-546C-468B-932F-FD3AB133F365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D13" authorId="0" shapeId="0" xr:uid="{939A26CD-F284-454D-9552-0E0D313AE8BD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E13" authorId="0" shapeId="0" xr:uid="{F1982DFE-34CA-4606-8F4E-AF9FA63C6922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F13" authorId="0" shapeId="0" xr:uid="{8DF9845E-123B-422B-BFBE-688EACCC61EA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3" authorId="0" shapeId="0" xr:uid="{74375087-ECFC-435B-B22A-3D5277449863}">
      <text>
        <r>
          <rPr>
            <b/>
            <sz val="26"/>
            <color indexed="81"/>
            <rFont val="Segoe UI"/>
            <family val="2"/>
          </rPr>
          <t xml:space="preserve">Normal
</t>
        </r>
        <r>
          <rPr>
            <sz val="26"/>
            <color indexed="81"/>
            <rFont val="Segoe UI"/>
            <family val="2"/>
          </rPr>
          <t>(Keine speziellen Bedürfnisse wie Allergie etc.)</t>
        </r>
        <r>
          <rPr>
            <b/>
            <sz val="26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3" authorId="0" shapeId="0" xr:uid="{695106C0-9F38-4380-8A1C-C11BD24573C8}">
      <text>
        <r>
          <rPr>
            <b/>
            <sz val="26"/>
            <color indexed="81"/>
            <rFont val="Segoe UI"/>
            <family val="2"/>
          </rPr>
          <t>Vegetarisch</t>
        </r>
      </text>
    </comment>
    <comment ref="M13" authorId="0" shapeId="0" xr:uid="{6E3177B8-78DF-4079-9990-4EA7E4E7330B}">
      <text>
        <r>
          <rPr>
            <b/>
            <sz val="26"/>
            <color indexed="81"/>
            <rFont val="Segoe UI"/>
            <family val="2"/>
          </rPr>
          <t>Schweinelos</t>
        </r>
      </text>
    </comment>
    <comment ref="N13" authorId="0" shapeId="0" xr:uid="{CB1E9875-A45D-4A46-91EF-0AF8273727BF}">
      <text>
        <r>
          <rPr>
            <b/>
            <sz val="26"/>
            <color indexed="81"/>
            <rFont val="Segoe UI"/>
            <family val="2"/>
          </rPr>
          <t>Laktosefrei</t>
        </r>
      </text>
    </comment>
    <comment ref="O13" authorId="0" shapeId="0" xr:uid="{191CE78D-B3B4-4F29-A847-24B0D4F3F49C}">
      <text>
        <r>
          <rPr>
            <b/>
            <sz val="26"/>
            <color indexed="81"/>
            <rFont val="Segoe UI"/>
            <family val="2"/>
          </rPr>
          <t>Glutenfrei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<sst xmlns="http://schemas.openxmlformats.org/spreadsheetml/2006/main" count="1096" uniqueCount="206">
  <si>
    <t>von:</t>
  </si>
  <si>
    <t>bis:</t>
  </si>
  <si>
    <t>Truppenmenü</t>
  </si>
  <si>
    <t>Mittag</t>
  </si>
  <si>
    <t>Montag</t>
  </si>
  <si>
    <t>Abend</t>
  </si>
  <si>
    <t>Dienstag</t>
  </si>
  <si>
    <t>Mittwoch</t>
  </si>
  <si>
    <t>Donnerstag</t>
  </si>
  <si>
    <t>Freitag</t>
  </si>
  <si>
    <t>Wochenmenüplan</t>
  </si>
  <si>
    <t xml:space="preserve">Herkunftsdeklaration Fleisch, Milch, Eier: Alle Fleisch /-erzeugnisse, Milch /-Milchprodukte und Eier stammen aus der Schweiz </t>
  </si>
  <si>
    <t>Herkunftsdeklaration Fisch und Meerestiere: Alle Fische und Meerestiere stammen aus der Schweiz oder sind mit dem Label ASC / MSC oder FOS versehen.</t>
  </si>
  <si>
    <t>Deklaration von Zutaten / allergenen Stoffen (LKV Art. 8): Bei Fragen betreffend allergenen Zutaten kann der Küchenchef Auskunft geben.</t>
  </si>
  <si>
    <t>Mittags Hit</t>
  </si>
  <si>
    <t xml:space="preserve">Temperatur Kontrolle </t>
  </si>
  <si>
    <t>Menge</t>
  </si>
  <si>
    <t>Normal</t>
  </si>
  <si>
    <t>Total</t>
  </si>
  <si>
    <t>Personen</t>
  </si>
  <si>
    <t>KW</t>
  </si>
  <si>
    <t>Preise Truppenmenü (Frühstück 12 CHF, Mittagessen 16 CHF, Abendessen 16 CHF/ Mittags Hit gem. Angabe/ Alle Preise inkl. MWST./ Änderungen vorbehalten/</t>
  </si>
  <si>
    <t>Mittagessen (11:30-13:00 Uhr)</t>
  </si>
  <si>
    <t>Abendessen (18:00-19:00 Uhr)</t>
  </si>
  <si>
    <t>Vegetarischer Hauptgang inkl. Vorspeise</t>
  </si>
  <si>
    <t>Abendessen (spezial)</t>
  </si>
  <si>
    <t>Reibkäse</t>
  </si>
  <si>
    <t xml:space="preserve">Vorspeise </t>
  </si>
  <si>
    <t>Version</t>
  </si>
  <si>
    <t>Mittagessen Truppe</t>
  </si>
  <si>
    <t>Abendessen Truppe</t>
  </si>
  <si>
    <t>Besonderes</t>
  </si>
  <si>
    <t>Berechnungs Kalkulator</t>
  </si>
  <si>
    <t>Mittagsmenü</t>
  </si>
  <si>
    <t xml:space="preserve">Hauptgang </t>
  </si>
  <si>
    <t>Fleisch</t>
  </si>
  <si>
    <t>80g Nebenmahlzeit</t>
  </si>
  <si>
    <t>O.s</t>
  </si>
  <si>
    <t>Vegi</t>
  </si>
  <si>
    <t>Stärke</t>
  </si>
  <si>
    <t>Teigwaren Beilage</t>
  </si>
  <si>
    <t>Teigwaren Haupt</t>
  </si>
  <si>
    <t xml:space="preserve">Kartoffel </t>
  </si>
  <si>
    <t>Pommes</t>
  </si>
  <si>
    <t>Risotto</t>
  </si>
  <si>
    <t>Basmati</t>
  </si>
  <si>
    <t>Langkorn</t>
  </si>
  <si>
    <t xml:space="preserve">Polenta </t>
  </si>
  <si>
    <t>Linsen</t>
  </si>
  <si>
    <t>Gemüse</t>
  </si>
  <si>
    <t>3 Komponente</t>
  </si>
  <si>
    <t>2 Komponente</t>
  </si>
  <si>
    <t>1 Komponente</t>
  </si>
  <si>
    <t>4 Komponente</t>
  </si>
  <si>
    <t>Garnisch</t>
  </si>
  <si>
    <t>Kräuter</t>
  </si>
  <si>
    <t>Sauce</t>
  </si>
  <si>
    <t>Dazu</t>
  </si>
  <si>
    <t>Saucespiegel</t>
  </si>
  <si>
    <t>zum Schmoren</t>
  </si>
  <si>
    <t>Nüsse</t>
  </si>
  <si>
    <t>Total Fl.</t>
  </si>
  <si>
    <t>120g Nebenmahlzeit</t>
  </si>
  <si>
    <t xml:space="preserve">160gHauptmahlzeit </t>
  </si>
  <si>
    <t>Nur Salat 60g</t>
  </si>
  <si>
    <t>Nur Gemüse 120g</t>
  </si>
  <si>
    <t>Salat und Gemüse 40g, 40g</t>
  </si>
  <si>
    <t>Mittagessen</t>
  </si>
  <si>
    <t>Vegetarisch</t>
  </si>
  <si>
    <t>Abendessen</t>
  </si>
  <si>
    <t>Weiteres</t>
  </si>
  <si>
    <t>Samstag</t>
  </si>
  <si>
    <t>Sonntag</t>
  </si>
  <si>
    <t>Lunches</t>
  </si>
  <si>
    <t>Indian Butter Chicken</t>
  </si>
  <si>
    <t>Basmati Reis</t>
  </si>
  <si>
    <t>Bunter Gemüsereis</t>
  </si>
  <si>
    <t>Gemischter Blattsalat</t>
  </si>
  <si>
    <t>Hausgemachte Dressings</t>
  </si>
  <si>
    <t>Kalbs-Pojarski Steak an Himbeersauce</t>
  </si>
  <si>
    <t>Sautierte Zuchhetti</t>
  </si>
  <si>
    <t>Salbei | Frischkäse | Tomate</t>
  </si>
  <si>
    <t>Weissweinrisotto</t>
  </si>
  <si>
    <t>Geschmorter Fenchel</t>
  </si>
  <si>
    <t>Gemischter Blattsalat | Croutons</t>
  </si>
  <si>
    <t>Gemischter Blattsalat | Gurkenstreifen</t>
  </si>
  <si>
    <t>Gemischter Blattsalat | Rüeblistreifen</t>
  </si>
  <si>
    <t>Fusili</t>
  </si>
  <si>
    <t>Blumenkohl mornay Art</t>
  </si>
  <si>
    <t>Himbeer-Mousse</t>
  </si>
  <si>
    <t>Käse-Rahmsauce</t>
  </si>
  <si>
    <t>Spaghetti al tonno</t>
  </si>
  <si>
    <t>Thunfisch ASC | Kapern | Tomatensauce</t>
  </si>
  <si>
    <t>Stracciatella-Mousse</t>
  </si>
  <si>
    <t>Süsser Senf | Gurken |  Tomaten | Röstzwiebeln</t>
  </si>
  <si>
    <t>Warmes Fleischkäsebrötchen</t>
  </si>
  <si>
    <t>Pommes Frites</t>
  </si>
  <si>
    <t>Hausgemachtes Rüeblicake</t>
  </si>
  <si>
    <t>Ice Tea Peach</t>
  </si>
  <si>
    <t>Knoppers</t>
  </si>
  <si>
    <t>Früchte nach Wahl</t>
  </si>
  <si>
    <t>Spaghetti cinque Pi</t>
  </si>
  <si>
    <t>Tomaten-Rahmsauce | Sbrinz | Petersilie</t>
  </si>
  <si>
    <t>Gefüllte Aubergine</t>
  </si>
  <si>
    <t>Käsesandwich</t>
  </si>
  <si>
    <t>Tomaten-Currysauce | Gemüse | Joguhrt</t>
  </si>
  <si>
    <t>Caesar Salat</t>
  </si>
  <si>
    <t>15.-</t>
  </si>
  <si>
    <t>Quornragout an Himbeersauce</t>
  </si>
  <si>
    <t>Vegetarisches Fleischkäsebrötchen</t>
  </si>
  <si>
    <t>Zitronenmayonnaise</t>
  </si>
  <si>
    <t>Gemischter Salatteller</t>
  </si>
  <si>
    <t>Frittierte Tintenfischringe</t>
  </si>
  <si>
    <t>Schinken |  Greyerzer</t>
  </si>
  <si>
    <t>Hausgemachtes Schweins-Cordon bleu</t>
  </si>
  <si>
    <t>17.-</t>
  </si>
  <si>
    <t>Schinkensandwich</t>
  </si>
  <si>
    <t xml:space="preserve"> Frischkäse | Tomaten | Essiggurke</t>
  </si>
  <si>
    <t>Kartoffelgratin</t>
  </si>
  <si>
    <t>Champignons | Frische  Kräuter | Croutons</t>
  </si>
  <si>
    <t>Hausgemachtes Käsedressing</t>
  </si>
  <si>
    <t>Pouletbrust| Speck | Avocado</t>
  </si>
  <si>
    <t xml:space="preserve">Hausgemachte Frikadelle an Rosmarin Jus </t>
  </si>
  <si>
    <t>Rind | Schwein| Kräuter</t>
  </si>
  <si>
    <t>Vegetarische Frikadelle an Rosmarin Jus</t>
  </si>
  <si>
    <t>Schweinsgeschnetzeltes Süss &amp; Sauer</t>
  </si>
  <si>
    <t>Gemischter Blattsalat | Wakame</t>
  </si>
  <si>
    <t>Ananas | Peperoni | Zwiebeln</t>
  </si>
  <si>
    <t>Quorngeschnetzeltes Süss &amp; Sauer</t>
  </si>
  <si>
    <t>Herzhafte Gnocchi-Pfanne</t>
  </si>
  <si>
    <t>Griess Gnocchi | Tomaten | Basilikum</t>
  </si>
  <si>
    <t>Rindshackfleisch | Frischkäse | Mozzarella | Reibkäse</t>
  </si>
  <si>
    <t>Vegi Hack | Frischkäse | Mozzarella | Reibkäse</t>
  </si>
  <si>
    <t>Rindshackfleisch | Béchamelsauce | Käse</t>
  </si>
  <si>
    <t>Rinds Lasagne al forno</t>
  </si>
  <si>
    <t>Vegetarische Lasagne</t>
  </si>
  <si>
    <t>Sojahack | Béchamelsauce | Käse</t>
  </si>
  <si>
    <t xml:space="preserve"> </t>
  </si>
  <si>
    <t>Fusili 7,5 kg</t>
  </si>
  <si>
    <t xml:space="preserve">12 kg </t>
  </si>
  <si>
    <t>5 kg hack sau</t>
  </si>
  <si>
    <t>5 kg hack rind</t>
  </si>
  <si>
    <t>1,8 kg brot</t>
  </si>
  <si>
    <t>400g senf</t>
  </si>
  <si>
    <t>1kg resten</t>
  </si>
  <si>
    <t>3kg zwiebeln</t>
  </si>
  <si>
    <t>2 kg</t>
  </si>
  <si>
    <t>2 kg zwiebeln</t>
  </si>
  <si>
    <t>petersilie schnittlauch</t>
  </si>
  <si>
    <t>1kg pilze</t>
  </si>
  <si>
    <t>0,5 avocado</t>
  </si>
  <si>
    <t>0,5 poulet</t>
  </si>
  <si>
    <t>4 x speck</t>
  </si>
  <si>
    <t>Basmati Reis 4,2 kg</t>
  </si>
  <si>
    <t>6,86</t>
  </si>
  <si>
    <t>taschenschnitt</t>
  </si>
  <si>
    <t>eigelb da haben</t>
  </si>
  <si>
    <t>16,2 total</t>
  </si>
  <si>
    <t>5.5 aus tk</t>
  </si>
  <si>
    <t>1 kg ananas</t>
  </si>
  <si>
    <t>2 kg peperoni</t>
  </si>
  <si>
    <t>4 kg geschnetzeltes</t>
  </si>
  <si>
    <t>3-4l sauce</t>
  </si>
  <si>
    <t>poulet unten jagen gehen</t>
  </si>
  <si>
    <t>20 kg</t>
  </si>
  <si>
    <t xml:space="preserve"> 15 kg</t>
  </si>
  <si>
    <t>Rüebli cake</t>
  </si>
  <si>
    <t>30 eiweiss</t>
  </si>
  <si>
    <t>salz</t>
  </si>
  <si>
    <t>1.1 kg zucker</t>
  </si>
  <si>
    <t>30 eigelb</t>
  </si>
  <si>
    <t>abrieb und saft von 2 zitronen</t>
  </si>
  <si>
    <t>1kg quark</t>
  </si>
  <si>
    <t>1 kg mandeln</t>
  </si>
  <si>
    <t>750g mehl</t>
  </si>
  <si>
    <t>8 tl backpulver</t>
  </si>
  <si>
    <t>7 tl zimt</t>
  </si>
  <si>
    <t>1,5 kg rüebli</t>
  </si>
  <si>
    <t>Masse in min. 2 gn verteilen</t>
  </si>
  <si>
    <t>( swissmilk )</t>
  </si>
  <si>
    <t>Alle bolo aus tk 15 kg</t>
  </si>
  <si>
    <t>Planted Chicken Curry</t>
  </si>
  <si>
    <t>10 kg julienne</t>
  </si>
  <si>
    <t>5 kg au tk</t>
  </si>
  <si>
    <t>10 kg p voressen</t>
  </si>
  <si>
    <t>3 kg joguhrt</t>
  </si>
  <si>
    <t>tomaten pulpe</t>
  </si>
  <si>
    <t>curry</t>
  </si>
  <si>
    <t>24 kg total</t>
  </si>
  <si>
    <r>
      <t xml:space="preserve">Gemischter Blattsalat | </t>
    </r>
    <r>
      <rPr>
        <sz val="48"/>
        <color theme="1"/>
        <rFont val="Calibri"/>
        <family val="2"/>
        <scheme val="minor"/>
      </rPr>
      <t>Gurkenstreifen</t>
    </r>
  </si>
  <si>
    <t>60 g käse 120 g hals 30 g schinken</t>
  </si>
  <si>
    <t>3 kg spaghetti</t>
  </si>
  <si>
    <t>4 l sauce</t>
  </si>
  <si>
    <t>Thunfisch MSC | Kapern | Tomatensauce</t>
  </si>
  <si>
    <t>Gefülltes Schweinsnierstück-Steak</t>
  </si>
  <si>
    <t>semmeli bestellen flk sollte reichen was tk ist</t>
  </si>
  <si>
    <t>117 frikadellen da</t>
  </si>
  <si>
    <t>15 kg gnocchi | 5 kg Hack | 0,25 basil | 2,5 kg mozza |1kg mascarpone</t>
  </si>
  <si>
    <t>Rind | Schwein | Kräuter</t>
  </si>
  <si>
    <t>Griess-Gnocchi | Tomaten | Basilikum</t>
  </si>
  <si>
    <t>Sautierte Zucchetti</t>
  </si>
  <si>
    <t>Tomaten-Currysauce | Gemüse | Joghurt</t>
  </si>
  <si>
    <t>Planted Chicken Süss &amp; Sauer</t>
  </si>
  <si>
    <t>Pouletbrust | Speck | Avocado</t>
  </si>
  <si>
    <t>Panierte Calamares-Ringe</t>
  </si>
  <si>
    <t xml:space="preserve">Früchteauswahl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</si>
</sst>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CHF&quot;\ * #,##0.00_ ;_ &quot;CHF&quot;\ * \-#,##0.00_ ;_ &quot;CHF&quot;\ * &quot;-&quot;??_ ;_ @_ "/>
    <numFmt numFmtId="164" formatCode="_ &quot;Fr.&quot;\ * #,##0.00_ ;_ &quot;Fr.&quot;\ * \-#,##0.00_ ;_ &quot;Fr.&quot;\ * &quot;-&quot;??_ ;_ @_ "/>
    <numFmt numFmtId="165" formatCode="_ [$CHF-807]\ * #,##0.00_ ;_ [$CHF-807]\ * \-#,##0.00_ ;_ [$CHF-807]\ * &quot;-&quot;??_ ;_ @_ 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26"/>
      <color indexed="81"/>
      <name val="Segoe UI"/>
      <family val="2"/>
    </font>
    <font>
      <sz val="26"/>
      <color indexed="81"/>
      <name val="Segoe UI"/>
      <family val="2"/>
    </font>
    <font>
      <sz val="9"/>
      <color indexed="81"/>
      <name val="Segoe UI"/>
      <family val="2"/>
    </font>
    <font>
      <b/>
      <sz val="48"/>
      <color theme="1"/>
      <name val="Arial"/>
      <family val="2"/>
    </font>
    <font>
      <sz val="48"/>
      <color theme="1"/>
      <name val="Arial"/>
      <family val="2"/>
    </font>
    <font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48"/>
      <color rgb="FFFF0000"/>
      <name val="Calibri"/>
      <family val="2"/>
      <scheme val="minor"/>
    </font>
    <font>
      <b/>
      <sz val="48"/>
      <color rgb="FFFF0000"/>
      <name val="Calibri"/>
      <family val="2"/>
      <scheme val="minor"/>
    </font>
    <font>
      <b/>
      <sz val="7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48"/>
      <color theme="1"/>
      <name val="Arial"/>
      <family val="2"/>
    </font>
    <font>
      <sz val="48"/>
      <color theme="1"/>
      <name val="Arial"/>
      <family val="2"/>
    </font>
    <font>
      <sz val="48"/>
      <name val="Calibri"/>
      <family val="2"/>
      <scheme val="minor"/>
    </font>
    <font>
      <sz val="11"/>
      <color rgb="FFFF0000"/>
      <name val="Calibri"/>
      <family val="2"/>
      <scheme val="minor"/>
    </font>
    <font>
      <sz val="48"/>
      <color rgb="FFFF0000"/>
      <name val="Arial"/>
      <family val="2"/>
    </font>
    <font>
      <sz val="48"/>
      <color theme="4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4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6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6" fillId="0" borderId="0" xfId="0" applyFont="1"/>
    <xf numFmtId="0" fontId="6" fillId="0" borderId="9" xfId="0" applyFont="1" applyBorder="1"/>
    <xf numFmtId="0" fontId="2" fillId="0" borderId="0" xfId="0" applyFont="1"/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 applyProtection="1">
      <alignment horizontal="right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6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19" xfId="0" applyFont="1" applyBorder="1" applyAlignment="1">
      <alignment horizontal="center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/>
    </xf>
    <xf numFmtId="0" fontId="6" fillId="0" borderId="15" xfId="0" applyFont="1" applyBorder="1"/>
    <xf numFmtId="44" fontId="6" fillId="0" borderId="15" xfId="0" applyNumberFormat="1" applyFont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0" fontId="4" fillId="0" borderId="17" xfId="0" applyFont="1" applyBorder="1" applyAlignment="1">
      <alignment horizontal="left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/>
    <xf numFmtId="0" fontId="6" fillId="0" borderId="18" xfId="0" applyFont="1" applyBorder="1" applyAlignment="1">
      <alignment horizontal="right"/>
    </xf>
    <xf numFmtId="0" fontId="6" fillId="0" borderId="19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right"/>
    </xf>
    <xf numFmtId="0" fontId="6" fillId="0" borderId="1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3" fillId="0" borderId="18" xfId="0" applyFont="1" applyBorder="1"/>
    <xf numFmtId="0" fontId="10" fillId="0" borderId="18" xfId="0" applyFont="1" applyBorder="1" applyAlignment="1">
      <alignment horizontal="center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5" fillId="4" borderId="12" xfId="0" applyFont="1" applyFill="1" applyBorder="1" applyAlignment="1" applyProtection="1">
      <alignment horizontal="center"/>
      <protection locked="0"/>
    </xf>
    <xf numFmtId="0" fontId="5" fillId="4" borderId="13" xfId="0" applyFont="1" applyFill="1" applyBorder="1" applyAlignment="1" applyProtection="1">
      <alignment horizontal="center"/>
      <protection locked="0"/>
    </xf>
    <xf numFmtId="0" fontId="5" fillId="4" borderId="16" xfId="0" applyFont="1" applyFill="1" applyBorder="1" applyAlignment="1" applyProtection="1">
      <alignment horizont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/>
      <protection locked="0"/>
    </xf>
    <xf numFmtId="165" fontId="6" fillId="0" borderId="7" xfId="1" applyNumberFormat="1" applyFont="1" applyBorder="1" applyAlignment="1" applyProtection="1">
      <alignment horizontal="center" vertical="center"/>
      <protection locked="0"/>
    </xf>
    <xf numFmtId="14" fontId="4" fillId="0" borderId="6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164" fontId="4" fillId="0" borderId="6" xfId="0" applyNumberFormat="1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6" fillId="0" borderId="0" xfId="0" applyFont="1" applyAlignment="1">
      <alignment horizontal="center"/>
    </xf>
    <xf numFmtId="165" fontId="4" fillId="4" borderId="7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4" fillId="0" borderId="0" xfId="0" applyFont="1"/>
    <xf numFmtId="0" fontId="4" fillId="0" borderId="14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4" xfId="0" applyFont="1" applyBorder="1" applyAlignment="1">
      <alignment horizontal="center"/>
    </xf>
    <xf numFmtId="0" fontId="13" fillId="2" borderId="4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right"/>
      <protection locked="0"/>
    </xf>
    <xf numFmtId="0" fontId="13" fillId="0" borderId="19" xfId="0" applyFont="1" applyBorder="1" applyAlignment="1" applyProtection="1">
      <alignment horizontal="left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2" fillId="4" borderId="17" xfId="0" applyFont="1" applyFill="1" applyBorder="1" applyAlignment="1" applyProtection="1">
      <alignment horizontal="left"/>
      <protection locked="0"/>
    </xf>
    <xf numFmtId="0" fontId="12" fillId="4" borderId="18" xfId="0" applyFont="1" applyFill="1" applyBorder="1" applyAlignment="1" applyProtection="1">
      <alignment horizontal="left"/>
      <protection locked="0"/>
    </xf>
    <xf numFmtId="0" fontId="13" fillId="0" borderId="18" xfId="0" applyFont="1" applyBorder="1"/>
    <xf numFmtId="0" fontId="13" fillId="0" borderId="19" xfId="0" applyFont="1" applyBorder="1"/>
    <xf numFmtId="0" fontId="12" fillId="3" borderId="17" xfId="0" applyFont="1" applyFill="1" applyBorder="1" applyAlignment="1" applyProtection="1">
      <alignment horizontal="left"/>
      <protection locked="0"/>
    </xf>
    <xf numFmtId="0" fontId="13" fillId="2" borderId="3" xfId="0" applyFont="1" applyFill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 applyProtection="1">
      <alignment horizontal="left" vertical="center"/>
      <protection locked="0"/>
    </xf>
    <xf numFmtId="0" fontId="12" fillId="3" borderId="3" xfId="0" applyFont="1" applyFill="1" applyBorder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>
      <alignment horizontal="left" vertical="center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2" fillId="2" borderId="2" xfId="0" applyFont="1" applyFill="1" applyBorder="1" applyProtection="1">
      <protection locked="0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Protection="1"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0" fontId="12" fillId="4" borderId="19" xfId="0" applyFont="1" applyFill="1" applyBorder="1" applyAlignment="1" applyProtection="1">
      <alignment horizontal="right"/>
      <protection locked="0"/>
    </xf>
    <xf numFmtId="0" fontId="12" fillId="3" borderId="5" xfId="0" applyFont="1" applyFill="1" applyBorder="1" applyAlignment="1" applyProtection="1">
      <alignment horizontal="left"/>
      <protection locked="0"/>
    </xf>
    <xf numFmtId="0" fontId="18" fillId="0" borderId="3" xfId="0" applyFont="1" applyBorder="1" applyProtection="1">
      <protection locked="0"/>
    </xf>
    <xf numFmtId="0" fontId="18" fillId="0" borderId="18" xfId="0" applyFont="1" applyBorder="1"/>
    <xf numFmtId="0" fontId="17" fillId="0" borderId="18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0" fontId="18" fillId="0" borderId="24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32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9" xfId="0" applyFont="1" applyBorder="1" applyProtection="1">
      <protection locked="0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8" xfId="0" applyFont="1" applyBorder="1" applyAlignment="1">
      <alignment horizontal="left" vertical="center"/>
    </xf>
    <xf numFmtId="0" fontId="13" fillId="0" borderId="18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21" fillId="0" borderId="7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>
      <alignment horizontal="left"/>
    </xf>
    <xf numFmtId="0" fontId="21" fillId="0" borderId="18" xfId="0" applyFont="1" applyBorder="1" applyAlignment="1" applyProtection="1">
      <alignment horizontal="left" vertical="center"/>
      <protection locked="0"/>
    </xf>
    <xf numFmtId="0" fontId="21" fillId="0" borderId="19" xfId="0" applyFont="1" applyBorder="1" applyAlignment="1" applyProtection="1">
      <alignment horizontal="left" vertical="center"/>
      <protection locked="0"/>
    </xf>
    <xf numFmtId="0" fontId="21" fillId="0" borderId="9" xfId="0" applyFont="1" applyBorder="1" applyAlignment="1" applyProtection="1">
      <alignment horizontal="left" vertical="center"/>
      <protection locked="0"/>
    </xf>
    <xf numFmtId="0" fontId="21" fillId="0" borderId="10" xfId="0" applyFont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center"/>
    </xf>
    <xf numFmtId="0" fontId="13" fillId="0" borderId="6" xfId="0" applyFont="1" applyBorder="1" applyAlignment="1">
      <alignment horizontal="left"/>
    </xf>
    <xf numFmtId="0" fontId="13" fillId="0" borderId="17" xfId="0" applyFont="1" applyBorder="1" applyAlignment="1">
      <alignment horizontal="left"/>
    </xf>
    <xf numFmtId="0" fontId="21" fillId="0" borderId="0" xfId="0" applyFont="1" applyAlignment="1" applyProtection="1">
      <alignment horizontal="left"/>
      <protection locked="0"/>
    </xf>
    <xf numFmtId="0" fontId="21" fillId="0" borderId="7" xfId="0" applyFont="1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left"/>
      <protection locked="0"/>
    </xf>
    <xf numFmtId="0" fontId="12" fillId="0" borderId="18" xfId="0" applyFont="1" applyBorder="1" applyAlignment="1">
      <alignment horizontal="left"/>
    </xf>
    <xf numFmtId="0" fontId="17" fillId="0" borderId="2" xfId="0" applyFont="1" applyBorder="1" applyProtection="1">
      <protection locked="0"/>
    </xf>
    <xf numFmtId="0" fontId="13" fillId="0" borderId="0" xfId="0" applyFont="1" applyAlignment="1">
      <alignment horizontal="left"/>
    </xf>
    <xf numFmtId="0" fontId="12" fillId="5" borderId="3" xfId="0" applyFont="1" applyFill="1" applyBorder="1" applyAlignment="1" applyProtection="1">
      <alignment horizontal="left"/>
      <protection locked="0"/>
    </xf>
    <xf numFmtId="0" fontId="13" fillId="5" borderId="5" xfId="0" applyFont="1" applyFill="1" applyBorder="1" applyAlignment="1" applyProtection="1">
      <alignment horizontal="left"/>
      <protection locked="0"/>
    </xf>
    <xf numFmtId="0" fontId="13" fillId="0" borderId="6" xfId="0" applyFont="1" applyBorder="1" applyAlignment="1" applyProtection="1">
      <alignment horizontal="left"/>
      <protection locked="0"/>
    </xf>
    <xf numFmtId="0" fontId="12" fillId="4" borderId="18" xfId="0" applyFont="1" applyFill="1" applyBorder="1" applyAlignment="1" applyProtection="1">
      <alignment horizontal="right"/>
      <protection locked="0"/>
    </xf>
    <xf numFmtId="0" fontId="12" fillId="6" borderId="2" xfId="0" applyFont="1" applyFill="1" applyBorder="1" applyProtection="1">
      <protection locked="0"/>
    </xf>
    <xf numFmtId="0" fontId="12" fillId="6" borderId="3" xfId="0" applyFont="1" applyFill="1" applyBorder="1" applyProtection="1">
      <protection locked="0"/>
    </xf>
    <xf numFmtId="0" fontId="12" fillId="6" borderId="5" xfId="0" applyFont="1" applyFill="1" applyBorder="1" applyAlignment="1" applyProtection="1">
      <alignment horizontal="right"/>
      <protection locked="0"/>
    </xf>
    <xf numFmtId="0" fontId="13" fillId="0" borderId="9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1" fillId="0" borderId="17" xfId="0" applyFont="1" applyBorder="1" applyAlignment="1">
      <alignment horizontal="left"/>
    </xf>
    <xf numFmtId="0" fontId="22" fillId="0" borderId="8" xfId="0" applyFont="1" applyBorder="1" applyAlignment="1">
      <alignment horizontal="left" vertical="center"/>
    </xf>
    <xf numFmtId="0" fontId="21" fillId="0" borderId="8" xfId="0" applyFont="1" applyBorder="1" applyAlignment="1">
      <alignment horizontal="left"/>
    </xf>
    <xf numFmtId="0" fontId="21" fillId="0" borderId="6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17" xfId="0" applyFont="1" applyBorder="1" applyAlignment="1" applyProtection="1">
      <alignment horizontal="left"/>
      <protection locked="0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8" xfId="0" applyFont="1" applyBorder="1" applyProtection="1">
      <protection locked="0"/>
    </xf>
    <xf numFmtId="0" fontId="12" fillId="3" borderId="18" xfId="0" applyFont="1" applyFill="1" applyBorder="1" applyAlignment="1" applyProtection="1">
      <alignment horizontal="left"/>
      <protection locked="0"/>
    </xf>
    <xf numFmtId="0" fontId="12" fillId="4" borderId="4" xfId="0" applyFont="1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3" fillId="0" borderId="35" xfId="0" applyFont="1" applyBorder="1" applyAlignment="1">
      <alignment horizontal="center"/>
    </xf>
    <xf numFmtId="0" fontId="12" fillId="8" borderId="0" xfId="0" applyFont="1" applyFill="1" applyAlignment="1" applyProtection="1">
      <alignment horizontal="left" vertical="center"/>
      <protection locked="0"/>
    </xf>
    <xf numFmtId="0" fontId="12" fillId="6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 applyProtection="1">
      <alignment horizontal="left" vertical="center"/>
      <protection locked="0"/>
    </xf>
    <xf numFmtId="0" fontId="12" fillId="9" borderId="0" xfId="0" applyFont="1" applyFill="1" applyAlignment="1" applyProtection="1">
      <alignment horizontal="left" vertical="center"/>
      <protection locked="0"/>
    </xf>
    <xf numFmtId="0" fontId="21" fillId="0" borderId="18" xfId="0" applyFont="1" applyBorder="1" applyAlignment="1" applyProtection="1">
      <alignment horizontal="left"/>
      <protection locked="0"/>
    </xf>
    <xf numFmtId="0" fontId="21" fillId="0" borderId="6" xfId="0" applyFont="1" applyBorder="1" applyAlignment="1" applyProtection="1">
      <alignment horizontal="left"/>
      <protection locked="0"/>
    </xf>
    <xf numFmtId="0" fontId="21" fillId="0" borderId="8" xfId="0" applyFont="1" applyBorder="1" applyAlignment="1" applyProtection="1">
      <alignment horizontal="left"/>
      <protection locked="0"/>
    </xf>
    <xf numFmtId="0" fontId="21" fillId="0" borderId="9" xfId="0" applyFont="1" applyBorder="1" applyAlignment="1" applyProtection="1">
      <alignment horizontal="left"/>
      <protection locked="0"/>
    </xf>
    <xf numFmtId="0" fontId="21" fillId="0" borderId="10" xfId="1" applyNumberFormat="1" applyFont="1" applyBorder="1" applyAlignment="1" applyProtection="1">
      <alignment horizontal="left" vertical="center"/>
      <protection locked="0"/>
    </xf>
    <xf numFmtId="0" fontId="21" fillId="0" borderId="19" xfId="0" applyFont="1" applyBorder="1" applyAlignment="1" applyProtection="1">
      <alignment horizontal="left"/>
      <protection locked="0"/>
    </xf>
    <xf numFmtId="0" fontId="21" fillId="0" borderId="8" xfId="1" applyNumberFormat="1" applyFont="1" applyBorder="1" applyAlignment="1" applyProtection="1">
      <alignment horizontal="left" vertical="center"/>
      <protection locked="0"/>
    </xf>
    <xf numFmtId="0" fontId="21" fillId="0" borderId="9" xfId="1" applyNumberFormat="1" applyFont="1" applyBorder="1" applyAlignment="1" applyProtection="1">
      <alignment horizontal="left" vertical="center"/>
      <protection locked="0"/>
    </xf>
    <xf numFmtId="0" fontId="21" fillId="0" borderId="0" xfId="0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1" fillId="7" borderId="3" xfId="0" applyFont="1" applyFill="1" applyBorder="1" applyAlignment="1" applyProtection="1">
      <alignment horizontal="left"/>
      <protection locked="0"/>
    </xf>
    <xf numFmtId="0" fontId="21" fillId="7" borderId="5" xfId="0" applyFont="1" applyFill="1" applyBorder="1" applyAlignment="1" applyProtection="1">
      <alignment horizontal="left"/>
      <protection locked="0"/>
    </xf>
    <xf numFmtId="0" fontId="12" fillId="7" borderId="2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2" fillId="6" borderId="3" xfId="0" applyFont="1" applyFill="1" applyBorder="1" applyAlignment="1" applyProtection="1">
      <alignment horizontal="right"/>
      <protection locked="0"/>
    </xf>
    <xf numFmtId="0" fontId="0" fillId="0" borderId="9" xfId="0" applyBorder="1" applyAlignment="1">
      <alignment horizontal="center" vertical="center"/>
    </xf>
    <xf numFmtId="0" fontId="25" fillId="0" borderId="2" xfId="0" applyFont="1" applyBorder="1" applyProtection="1">
      <protection locked="0"/>
    </xf>
    <xf numFmtId="0" fontId="26" fillId="0" borderId="3" xfId="0" applyFont="1" applyBorder="1" applyProtection="1">
      <protection locked="0"/>
    </xf>
    <xf numFmtId="0" fontId="25" fillId="0" borderId="4" xfId="0" applyFont="1" applyBorder="1" applyAlignment="1" applyProtection="1">
      <alignment horizontal="center"/>
      <protection locked="0"/>
    </xf>
    <xf numFmtId="0" fontId="26" fillId="0" borderId="18" xfId="0" applyFont="1" applyBorder="1"/>
    <xf numFmtId="0" fontId="25" fillId="0" borderId="18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5" fillId="0" borderId="2" xfId="0" applyFont="1" applyBorder="1" applyAlignment="1">
      <alignment vertical="center"/>
    </xf>
    <xf numFmtId="0" fontId="25" fillId="0" borderId="11" xfId="0" applyFont="1" applyBorder="1" applyAlignment="1">
      <alignment vertical="center"/>
    </xf>
    <xf numFmtId="0" fontId="26" fillId="0" borderId="24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25" fillId="0" borderId="25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3" fillId="0" borderId="6" xfId="0" applyFont="1" applyBorder="1" applyAlignment="1">
      <alignment horizontal="left" vertical="center"/>
    </xf>
    <xf numFmtId="0" fontId="22" fillId="0" borderId="0" xfId="0" applyFont="1" applyAlignment="1" applyProtection="1">
      <alignment horizontal="left"/>
      <protection locked="0"/>
    </xf>
    <xf numFmtId="0" fontId="22" fillId="0" borderId="6" xfId="0" applyFont="1" applyBorder="1" applyAlignment="1" applyProtection="1">
      <alignment horizontal="left"/>
      <protection locked="0"/>
    </xf>
    <xf numFmtId="0" fontId="12" fillId="0" borderId="6" xfId="0" applyFont="1" applyBorder="1" applyAlignment="1" applyProtection="1">
      <alignment horizontal="left"/>
      <protection locked="0"/>
    </xf>
    <xf numFmtId="0" fontId="27" fillId="0" borderId="28" xfId="0" applyFont="1" applyBorder="1" applyAlignment="1" applyProtection="1">
      <alignment horizontal="left" vertical="center"/>
      <protection locked="0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14" xfId="0" applyFont="1" applyBorder="1" applyAlignment="1">
      <alignment vertical="center"/>
    </xf>
    <xf numFmtId="0" fontId="13" fillId="0" borderId="14" xfId="0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29" fillId="0" borderId="24" xfId="0" applyFont="1" applyBorder="1" applyAlignment="1">
      <alignment horizontal="center"/>
    </xf>
    <xf numFmtId="0" fontId="21" fillId="0" borderId="4" xfId="0" applyFont="1" applyBorder="1" applyAlignment="1" applyProtection="1">
      <alignment horizontal="center" vertical="center"/>
      <protection locked="0"/>
    </xf>
    <xf numFmtId="0" fontId="22" fillId="3" borderId="3" xfId="0" applyFont="1" applyFill="1" applyBorder="1" applyAlignment="1" applyProtection="1">
      <alignment horizontal="left"/>
      <protection locked="0"/>
    </xf>
    <xf numFmtId="0" fontId="22" fillId="4" borderId="18" xfId="0" applyFont="1" applyFill="1" applyBorder="1" applyAlignment="1" applyProtection="1">
      <alignment horizontal="left"/>
      <protection locked="0"/>
    </xf>
    <xf numFmtId="0" fontId="22" fillId="6" borderId="3" xfId="0" applyFont="1" applyFill="1" applyBorder="1" applyProtection="1"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9" borderId="0" xfId="0" applyFont="1" applyFill="1" applyAlignment="1" applyProtection="1">
      <alignment horizontal="left" vertical="center"/>
      <protection locked="0"/>
    </xf>
    <xf numFmtId="0" fontId="28" fillId="0" borderId="0" xfId="0" applyFont="1"/>
    <xf numFmtId="0" fontId="30" fillId="0" borderId="0" xfId="0" applyFont="1" applyAlignment="1" applyProtection="1">
      <alignment horizontal="left"/>
      <protection locked="0"/>
    </xf>
    <xf numFmtId="0" fontId="27" fillId="0" borderId="6" xfId="0" applyFont="1" applyBorder="1" applyAlignment="1">
      <alignment horizontal="left"/>
    </xf>
    <xf numFmtId="0" fontId="27" fillId="0" borderId="0" xfId="0" applyFont="1" applyAlignment="1" applyProtection="1">
      <alignment horizontal="left"/>
      <protection locked="0"/>
    </xf>
    <xf numFmtId="0" fontId="31" fillId="0" borderId="0" xfId="0" applyFont="1" applyAlignment="1" applyProtection="1">
      <alignment horizontal="left"/>
      <protection locked="0"/>
    </xf>
    <xf numFmtId="0" fontId="32" fillId="0" borderId="0" xfId="0" applyFont="1"/>
    <xf numFmtId="0" fontId="27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13" fillId="0" borderId="8" xfId="0" applyFont="1" applyBorder="1" applyAlignment="1">
      <alignment horizontal="left"/>
    </xf>
    <xf numFmtId="0" fontId="13" fillId="0" borderId="9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left" vertical="center"/>
      <protection locked="0"/>
    </xf>
    <xf numFmtId="0" fontId="12" fillId="0" borderId="8" xfId="0" applyFont="1" applyBorder="1" applyAlignment="1">
      <alignment horizontal="left" vertical="center"/>
    </xf>
    <xf numFmtId="0" fontId="5" fillId="4" borderId="12" xfId="0" applyFont="1" applyFill="1" applyBorder="1" applyAlignment="1" applyProtection="1">
      <alignment horizontal="center"/>
      <protection locked="0"/>
    </xf>
    <xf numFmtId="0" fontId="5" fillId="4" borderId="13" xfId="0" applyFont="1" applyFill="1" applyBorder="1" applyAlignment="1" applyProtection="1">
      <alignment horizontal="center"/>
      <protection locked="0"/>
    </xf>
    <xf numFmtId="0" fontId="5" fillId="4" borderId="33" xfId="0" applyFont="1" applyFill="1" applyBorder="1" applyAlignment="1" applyProtection="1">
      <alignment horizontal="center"/>
      <protection locked="0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4" fontId="10" fillId="0" borderId="20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>
      <alignment horizontal="left"/>
    </xf>
    <xf numFmtId="0" fontId="11" fillId="0" borderId="18" xfId="0" applyFont="1" applyBorder="1" applyAlignment="1">
      <alignment horizontal="left"/>
    </xf>
    <xf numFmtId="0" fontId="1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17" fillId="0" borderId="2" xfId="0" applyNumberFormat="1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3" fillId="0" borderId="2" xfId="0" applyFont="1" applyBorder="1"/>
    <xf numFmtId="0" fontId="0" fillId="0" borderId="3" xfId="0" applyBorder="1"/>
    <xf numFmtId="0" fontId="0" fillId="0" borderId="5" xfId="0" applyBorder="1"/>
    <xf numFmtId="0" fontId="13" fillId="0" borderId="17" xfId="0" applyFont="1" applyBorder="1"/>
    <xf numFmtId="0" fontId="0" fillId="0" borderId="18" xfId="0" applyBorder="1"/>
    <xf numFmtId="0" fontId="0" fillId="0" borderId="19" xfId="0" applyBorder="1"/>
    <xf numFmtId="14" fontId="25" fillId="0" borderId="2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5" xfId="0" applyFont="1" applyBorder="1" applyAlignment="1">
      <alignment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pin" dx="22" fmlaLink="$E$1" max="10" min="1" page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1238043</xdr:colOff>
      <xdr:row>1</xdr:row>
      <xdr:rowOff>67872</xdr:rowOff>
    </xdr:from>
    <xdr:ext cx="779689" cy="736600"/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28316" y="223736"/>
          <a:ext cx="779689" cy="73660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9</xdr:col>
      <xdr:colOff>123265</xdr:colOff>
      <xdr:row>11</xdr:row>
      <xdr:rowOff>145676</xdr:rowOff>
    </xdr:from>
    <xdr:to>
      <xdr:col>9</xdr:col>
      <xdr:colOff>495876</xdr:colOff>
      <xdr:row>12</xdr:row>
      <xdr:rowOff>184366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4085038-E18D-41F0-9B78-A82A2D4BC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90059" y="3372970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145677</xdr:colOff>
      <xdr:row>5</xdr:row>
      <xdr:rowOff>145676</xdr:rowOff>
    </xdr:from>
    <xdr:to>
      <xdr:col>9</xdr:col>
      <xdr:colOff>524003</xdr:colOff>
      <xdr:row>6</xdr:row>
      <xdr:rowOff>184366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4BE0D65-9833-45B1-A1DD-F028B9419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12471" y="1759323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112059</xdr:colOff>
      <xdr:row>16</xdr:row>
      <xdr:rowOff>156883</xdr:rowOff>
    </xdr:from>
    <xdr:to>
      <xdr:col>9</xdr:col>
      <xdr:colOff>488480</xdr:colOff>
      <xdr:row>17</xdr:row>
      <xdr:rowOff>191763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E9EBAC3-2272-4910-A5E3-7F6F2410B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78853" y="4728883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96371</xdr:colOff>
      <xdr:row>22</xdr:row>
      <xdr:rowOff>141195</xdr:rowOff>
    </xdr:from>
    <xdr:to>
      <xdr:col>9</xdr:col>
      <xdr:colOff>465172</xdr:colOff>
      <xdr:row>23</xdr:row>
      <xdr:rowOff>181790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B45CEDA1-EE37-4C22-889B-3839C58F1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63165" y="6326842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145677</xdr:colOff>
      <xdr:row>28</xdr:row>
      <xdr:rowOff>156882</xdr:rowOff>
    </xdr:from>
    <xdr:to>
      <xdr:col>9</xdr:col>
      <xdr:colOff>524003</xdr:colOff>
      <xdr:row>29</xdr:row>
      <xdr:rowOff>191762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2E44CAE-A8AB-47A5-84C6-F96A8A9DA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12471" y="7956176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134471</xdr:colOff>
      <xdr:row>33</xdr:row>
      <xdr:rowOff>156882</xdr:rowOff>
    </xdr:from>
    <xdr:to>
      <xdr:col>9</xdr:col>
      <xdr:colOff>503272</xdr:colOff>
      <xdr:row>34</xdr:row>
      <xdr:rowOff>191762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F603043B-52C3-4BBE-B405-0ED2BD61E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01265" y="9300882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134470</xdr:colOff>
      <xdr:row>39</xdr:row>
      <xdr:rowOff>112058</xdr:rowOff>
    </xdr:from>
    <xdr:to>
      <xdr:col>9</xdr:col>
      <xdr:colOff>503271</xdr:colOff>
      <xdr:row>40</xdr:row>
      <xdr:rowOff>148843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B6DAA23-0F7B-4DF1-84B1-4F6B42D92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01264" y="10869705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78441</xdr:colOff>
      <xdr:row>44</xdr:row>
      <xdr:rowOff>156882</xdr:rowOff>
    </xdr:from>
    <xdr:to>
      <xdr:col>9</xdr:col>
      <xdr:colOff>452957</xdr:colOff>
      <xdr:row>45</xdr:row>
      <xdr:rowOff>191762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169697BE-BBD4-4B81-8335-24D954126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45235" y="12259235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107576</xdr:colOff>
      <xdr:row>50</xdr:row>
      <xdr:rowOff>141194</xdr:rowOff>
    </xdr:from>
    <xdr:to>
      <xdr:col>9</xdr:col>
      <xdr:colOff>485902</xdr:colOff>
      <xdr:row>51</xdr:row>
      <xdr:rowOff>181789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DD09BAF8-DDC9-4772-9287-66FBE7DF0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74370" y="13857194"/>
          <a:ext cx="372611" cy="303821"/>
        </a:xfrm>
        <a:prstGeom prst="rect">
          <a:avLst/>
        </a:prstGeom>
      </xdr:spPr>
    </xdr:pic>
    <xdr:clientData/>
  </xdr:twoCellAnchor>
  <xdr:twoCellAnchor editAs="oneCell">
    <xdr:from>
      <xdr:col>9</xdr:col>
      <xdr:colOff>125505</xdr:colOff>
      <xdr:row>55</xdr:row>
      <xdr:rowOff>159124</xdr:rowOff>
    </xdr:from>
    <xdr:to>
      <xdr:col>9</xdr:col>
      <xdr:colOff>498116</xdr:colOff>
      <xdr:row>56</xdr:row>
      <xdr:rowOff>194004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541DA95F-DB30-4F64-9FE5-C00CEA101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92299" y="15219830"/>
          <a:ext cx="372611" cy="3038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15362" name="Grafik 15361">
          <a:extLst>
            <a:ext uri="{FF2B5EF4-FFF2-40B4-BE49-F238E27FC236}">
              <a16:creationId xmlns:a16="http://schemas.microsoft.com/office/drawing/2014/main" id="{21B721B9-3C55-4F62-82FC-C444EB360C8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5480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266700</xdr:colOff>
          <xdr:row>0</xdr:row>
          <xdr:rowOff>152400</xdr:rowOff>
        </xdr:from>
        <xdr:to>
          <xdr:col>3</xdr:col>
          <xdr:colOff>1676400</xdr:colOff>
          <xdr:row>0</xdr:row>
          <xdr:rowOff>990600</xdr:rowOff>
        </xdr:to>
        <xdr:sp macro="" textlink="">
          <xdr:nvSpPr>
            <xdr:cNvPr id="15504" name="Spinner 144" hidden="1">
              <a:extLst>
                <a:ext uri="{63B3BB69-23CF-44E3-9099-C40C66FF867C}">
                  <a14:compatExt spid="_x0000_s15504"/>
                </a:ext>
                <a:ext uri="{FF2B5EF4-FFF2-40B4-BE49-F238E27FC236}">
                  <a16:creationId xmlns:a16="http://schemas.microsoft.com/office/drawing/2014/main" id="{00000000-0008-0000-0100-00009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15367" name="Grafik 8">
          <a:extLst>
            <a:ext uri="{FF2B5EF4-FFF2-40B4-BE49-F238E27FC236}">
              <a16:creationId xmlns:a16="http://schemas.microsoft.com/office/drawing/2014/main" id="{D31FA83B-5E9D-4027-9040-F411265AB7D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4488" y="9620250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15368" name="Grafik 1">
          <a:extLst>
            <a:ext uri="{FF2B5EF4-FFF2-40B4-BE49-F238E27FC236}">
              <a16:creationId xmlns:a16="http://schemas.microsoft.com/office/drawing/2014/main" id="{99FD7B45-AD4E-4E84-9636-01A143F33EA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67100" y="9577387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15369" name="Grafik 2">
          <a:extLst>
            <a:ext uri="{FF2B5EF4-FFF2-40B4-BE49-F238E27FC236}">
              <a16:creationId xmlns:a16="http://schemas.microsoft.com/office/drawing/2014/main" id="{6EF4C09E-3294-40E4-98BE-F5F785DF8333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43512" y="9577388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15370" name="Grafik 3">
          <a:extLst>
            <a:ext uri="{FF2B5EF4-FFF2-40B4-BE49-F238E27FC236}">
              <a16:creationId xmlns:a16="http://schemas.microsoft.com/office/drawing/2014/main" id="{BAA0DBD8-A73D-40E3-97D8-A0E0FF725DCE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81837" y="9582150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15383" name="Grafik 8">
          <a:extLst>
            <a:ext uri="{FF2B5EF4-FFF2-40B4-BE49-F238E27FC236}">
              <a16:creationId xmlns:a16="http://schemas.microsoft.com/office/drawing/2014/main" id="{BD9C136B-E4C1-4852-86C4-843A749F09C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23388" y="102012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15384" name="Grafik 1">
          <a:extLst>
            <a:ext uri="{FF2B5EF4-FFF2-40B4-BE49-F238E27FC236}">
              <a16:creationId xmlns:a16="http://schemas.microsoft.com/office/drawing/2014/main" id="{9C3C8BBE-57A7-480B-AA05-F43953D6D435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0" y="101584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15385" name="Grafik 2">
          <a:extLst>
            <a:ext uri="{FF2B5EF4-FFF2-40B4-BE49-F238E27FC236}">
              <a16:creationId xmlns:a16="http://schemas.microsoft.com/office/drawing/2014/main" id="{D531BBF1-1D81-4945-B4D4-54FE2BD42E1A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52412" y="101584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5386" name="Grafik 3">
          <a:extLst>
            <a:ext uri="{FF2B5EF4-FFF2-40B4-BE49-F238E27FC236}">
              <a16:creationId xmlns:a16="http://schemas.microsoft.com/office/drawing/2014/main" id="{B96AC4F0-CCB1-433A-9171-1F898F26704B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0737" y="101631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C2573CFE-C7F0-4D5D-BB3D-44ABA51B042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3" name="Grafik 8">
          <a:extLst>
            <a:ext uri="{FF2B5EF4-FFF2-40B4-BE49-F238E27FC236}">
              <a16:creationId xmlns:a16="http://schemas.microsoft.com/office/drawing/2014/main" id="{118106CC-755A-4A1E-8916-25050B355E4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4" name="Grafik 1">
          <a:extLst>
            <a:ext uri="{FF2B5EF4-FFF2-40B4-BE49-F238E27FC236}">
              <a16:creationId xmlns:a16="http://schemas.microsoft.com/office/drawing/2014/main" id="{D70505F1-5AEB-4EE6-9C2D-5B4E20610DC3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5" name="Grafik 2">
          <a:extLst>
            <a:ext uri="{FF2B5EF4-FFF2-40B4-BE49-F238E27FC236}">
              <a16:creationId xmlns:a16="http://schemas.microsoft.com/office/drawing/2014/main" id="{5EFB25E7-BA8F-4A08-9EB8-9B7A424CFAD5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6" name="Grafik 3">
          <a:extLst>
            <a:ext uri="{FF2B5EF4-FFF2-40B4-BE49-F238E27FC236}">
              <a16:creationId xmlns:a16="http://schemas.microsoft.com/office/drawing/2014/main" id="{FED9ABA2-1DB8-43E5-9E8B-550B962574BA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87642877-40AF-495E-B6D7-B8B592FDEE31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C3FB8B30-E4EE-4739-AD08-DFB809AA7544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77C78CDF-2366-4590-A0DC-60CEA8EA0987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95B8DC48-37B6-4162-8C13-2F72701CC600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9440570F-519F-498C-AF04-FDA75B4913F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3" name="Grafik 8">
          <a:extLst>
            <a:ext uri="{FF2B5EF4-FFF2-40B4-BE49-F238E27FC236}">
              <a16:creationId xmlns:a16="http://schemas.microsoft.com/office/drawing/2014/main" id="{2E25416D-330C-434E-BEEC-11DCC851669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4" name="Grafik 1">
          <a:extLst>
            <a:ext uri="{FF2B5EF4-FFF2-40B4-BE49-F238E27FC236}">
              <a16:creationId xmlns:a16="http://schemas.microsoft.com/office/drawing/2014/main" id="{C8C16D29-6573-4CFB-9F84-B1E5A2989272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5" name="Grafik 2">
          <a:extLst>
            <a:ext uri="{FF2B5EF4-FFF2-40B4-BE49-F238E27FC236}">
              <a16:creationId xmlns:a16="http://schemas.microsoft.com/office/drawing/2014/main" id="{9189EC32-1370-4A90-BDA1-5461B83A75C3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6" name="Grafik 3">
          <a:extLst>
            <a:ext uri="{FF2B5EF4-FFF2-40B4-BE49-F238E27FC236}">
              <a16:creationId xmlns:a16="http://schemas.microsoft.com/office/drawing/2014/main" id="{30F8C60D-5AD0-4C46-8E8B-1EE08C5C6B29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6EED4DA8-42BE-4BA9-8ACD-DCA0A328BF0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F7334985-002E-47AF-B108-2A5C9318BA23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202448D3-3C0E-403D-8DF6-C064EB05FE9A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41122249-6933-4C67-813E-78113244CF13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262F5A82-7045-4142-A74D-E1D8A69C60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3" name="Grafik 8">
          <a:extLst>
            <a:ext uri="{FF2B5EF4-FFF2-40B4-BE49-F238E27FC236}">
              <a16:creationId xmlns:a16="http://schemas.microsoft.com/office/drawing/2014/main" id="{10F63638-C5E3-496C-8DD1-D2A7FF140A6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4" name="Grafik 1">
          <a:extLst>
            <a:ext uri="{FF2B5EF4-FFF2-40B4-BE49-F238E27FC236}">
              <a16:creationId xmlns:a16="http://schemas.microsoft.com/office/drawing/2014/main" id="{52078EF3-4D37-482B-A08A-7BA5CAEDBE6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5" name="Grafik 2">
          <a:extLst>
            <a:ext uri="{FF2B5EF4-FFF2-40B4-BE49-F238E27FC236}">
              <a16:creationId xmlns:a16="http://schemas.microsoft.com/office/drawing/2014/main" id="{3161CF4C-816A-4F15-8AFB-9E89CB227B24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6" name="Grafik 3">
          <a:extLst>
            <a:ext uri="{FF2B5EF4-FFF2-40B4-BE49-F238E27FC236}">
              <a16:creationId xmlns:a16="http://schemas.microsoft.com/office/drawing/2014/main" id="{EE88A8EC-42ED-407E-92B6-BDDEA7AB1ABF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3D854DF1-1910-4EBB-964D-9AEF1FCA809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FA7ED399-40BA-402C-B74C-D10D65FFB81A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53C4EC17-753E-49B8-8F44-F7B24A3BADB6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99C965FF-60A2-4D11-9A2F-81EAE4E7E629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B5A3B80F-C952-41D8-BFF6-DE87364120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11" name="Grafik 8">
          <a:extLst>
            <a:ext uri="{FF2B5EF4-FFF2-40B4-BE49-F238E27FC236}">
              <a16:creationId xmlns:a16="http://schemas.microsoft.com/office/drawing/2014/main" id="{95AEE606-17AA-434D-86E1-24845AB7F25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13" name="Grafik 1">
          <a:extLst>
            <a:ext uri="{FF2B5EF4-FFF2-40B4-BE49-F238E27FC236}">
              <a16:creationId xmlns:a16="http://schemas.microsoft.com/office/drawing/2014/main" id="{82423685-32A8-4652-AC46-101B02E6E15E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14" name="Grafik 2">
          <a:extLst>
            <a:ext uri="{FF2B5EF4-FFF2-40B4-BE49-F238E27FC236}">
              <a16:creationId xmlns:a16="http://schemas.microsoft.com/office/drawing/2014/main" id="{097997F7-C82D-4CD6-BA1B-04DDC6E1D6E7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12" name="Grafik 3">
          <a:extLst>
            <a:ext uri="{FF2B5EF4-FFF2-40B4-BE49-F238E27FC236}">
              <a16:creationId xmlns:a16="http://schemas.microsoft.com/office/drawing/2014/main" id="{454E6768-9208-4D53-BF1D-350EC595937E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B71EEBA1-1A1A-4109-A453-BE1711FB337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AF468718-FE50-43E5-AC96-D5FFDD56A158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6537C90E-7404-4381-86B8-CA7ADFF65A39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EA5BC128-C0B7-4910-8A15-C1B31A73EAA7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5C8068D2-41B1-45CC-B49B-CD50373BCC4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3" name="Grafik 8">
          <a:extLst>
            <a:ext uri="{FF2B5EF4-FFF2-40B4-BE49-F238E27FC236}">
              <a16:creationId xmlns:a16="http://schemas.microsoft.com/office/drawing/2014/main" id="{C789B638-AA99-4AE4-87B6-2F0AAFB48E8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4" name="Grafik 1">
          <a:extLst>
            <a:ext uri="{FF2B5EF4-FFF2-40B4-BE49-F238E27FC236}">
              <a16:creationId xmlns:a16="http://schemas.microsoft.com/office/drawing/2014/main" id="{20274D93-8224-4920-A252-00EC5D6DA431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5" name="Grafik 2">
          <a:extLst>
            <a:ext uri="{FF2B5EF4-FFF2-40B4-BE49-F238E27FC236}">
              <a16:creationId xmlns:a16="http://schemas.microsoft.com/office/drawing/2014/main" id="{5D3D3DA2-9646-4A02-B990-59082DD21184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6" name="Grafik 3">
          <a:extLst>
            <a:ext uri="{FF2B5EF4-FFF2-40B4-BE49-F238E27FC236}">
              <a16:creationId xmlns:a16="http://schemas.microsoft.com/office/drawing/2014/main" id="{00BA70DB-D1D0-4CD3-BFE4-65CAC9AA1B6C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3B34D758-AED3-4143-9340-69C699C5AB5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FE97CBF9-8F8E-401B-9042-DEA644E58CC8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250685A6-87BF-4005-A742-12F2E1157F5C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C8EB48FC-E54C-4D08-AE41-D80DA35D80CE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3390900</xdr:colOff>
      <xdr:row>0</xdr:row>
      <xdr:rowOff>231321</xdr:rowOff>
    </xdr:from>
    <xdr:ext cx="1028700" cy="797379"/>
    <xdr:pic>
      <xdr:nvPicPr>
        <xdr:cNvPr id="2" name="Grafik 1">
          <a:extLst>
            <a:ext uri="{FF2B5EF4-FFF2-40B4-BE49-F238E27FC236}">
              <a16:creationId xmlns:a16="http://schemas.microsoft.com/office/drawing/2014/main" id="{4D60B2FE-3959-48C2-941B-A793C08D04F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12850" y="231321"/>
          <a:ext cx="1028700" cy="79737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776288</xdr:colOff>
      <xdr:row>12</xdr:row>
      <xdr:rowOff>219075</xdr:rowOff>
    </xdr:from>
    <xdr:ext cx="323850" cy="361950"/>
    <xdr:pic>
      <xdr:nvPicPr>
        <xdr:cNvPr id="3" name="Grafik 8">
          <a:extLst>
            <a:ext uri="{FF2B5EF4-FFF2-40B4-BE49-F238E27FC236}">
              <a16:creationId xmlns:a16="http://schemas.microsoft.com/office/drawing/2014/main" id="{07E89F48-02C4-4847-BF26-A1AC4895FBA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1953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12</xdr:col>
      <xdr:colOff>762000</xdr:colOff>
      <xdr:row>12</xdr:row>
      <xdr:rowOff>176212</xdr:rowOff>
    </xdr:from>
    <xdr:ext cx="377825" cy="402590"/>
    <xdr:pic>
      <xdr:nvPicPr>
        <xdr:cNvPr id="4" name="Grafik 1">
          <a:extLst>
            <a:ext uri="{FF2B5EF4-FFF2-40B4-BE49-F238E27FC236}">
              <a16:creationId xmlns:a16="http://schemas.microsoft.com/office/drawing/2014/main" id="{32A6C20A-181D-4ED4-B0C9-F09DF373BB14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7215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13</xdr:col>
      <xdr:colOff>671512</xdr:colOff>
      <xdr:row>12</xdr:row>
      <xdr:rowOff>176213</xdr:rowOff>
    </xdr:from>
    <xdr:ext cx="438785" cy="402590"/>
    <xdr:pic>
      <xdr:nvPicPr>
        <xdr:cNvPr id="5" name="Grafik 2">
          <a:extLst>
            <a:ext uri="{FF2B5EF4-FFF2-40B4-BE49-F238E27FC236}">
              <a16:creationId xmlns:a16="http://schemas.microsoft.com/office/drawing/2014/main" id="{847D450F-D670-4F3C-9C83-84F3EE885F24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4856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14</xdr:col>
      <xdr:colOff>642937</xdr:colOff>
      <xdr:row>12</xdr:row>
      <xdr:rowOff>180975</xdr:rowOff>
    </xdr:from>
    <xdr:ext cx="438785" cy="420370"/>
    <xdr:pic>
      <xdr:nvPicPr>
        <xdr:cNvPr id="6" name="Grafik 3">
          <a:extLst>
            <a:ext uri="{FF2B5EF4-FFF2-40B4-BE49-F238E27FC236}">
              <a16:creationId xmlns:a16="http://schemas.microsoft.com/office/drawing/2014/main" id="{46083C92-8B23-4DBE-8C2B-6197F25E5542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86887" y="9972675"/>
          <a:ext cx="438785" cy="420370"/>
        </a:xfrm>
        <a:prstGeom prst="rect">
          <a:avLst/>
        </a:prstGeom>
        <a:noFill/>
      </xdr:spPr>
    </xdr:pic>
    <xdr:clientData/>
  </xdr:oneCellAnchor>
  <xdr:oneCellAnchor>
    <xdr:from>
      <xdr:col>2</xdr:col>
      <xdr:colOff>776288</xdr:colOff>
      <xdr:row>12</xdr:row>
      <xdr:rowOff>219075</xdr:rowOff>
    </xdr:from>
    <xdr:ext cx="323850" cy="361950"/>
    <xdr:pic>
      <xdr:nvPicPr>
        <xdr:cNvPr id="7" name="Grafik 8">
          <a:extLst>
            <a:ext uri="{FF2B5EF4-FFF2-40B4-BE49-F238E27FC236}">
              <a16:creationId xmlns:a16="http://schemas.microsoft.com/office/drawing/2014/main" id="{FE2F461A-8EE5-4371-8597-6724B793F07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4488" y="10010775"/>
          <a:ext cx="323850" cy="361950"/>
        </a:xfrm>
        <a:prstGeom prst="rect">
          <a:avLst/>
        </a:prstGeom>
      </xdr:spPr>
    </xdr:pic>
    <xdr:clientData/>
  </xdr:oneCellAnchor>
  <xdr:oneCellAnchor>
    <xdr:from>
      <xdr:col>3</xdr:col>
      <xdr:colOff>762000</xdr:colOff>
      <xdr:row>12</xdr:row>
      <xdr:rowOff>176212</xdr:rowOff>
    </xdr:from>
    <xdr:ext cx="377825" cy="402590"/>
    <xdr:pic>
      <xdr:nvPicPr>
        <xdr:cNvPr id="8" name="Grafik 1">
          <a:extLst>
            <a:ext uri="{FF2B5EF4-FFF2-40B4-BE49-F238E27FC236}">
              <a16:creationId xmlns:a16="http://schemas.microsoft.com/office/drawing/2014/main" id="{456FC3AE-31FD-44DA-A5BE-EC8174E73DB4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9967912"/>
          <a:ext cx="377825" cy="402590"/>
        </a:xfrm>
        <a:prstGeom prst="rect">
          <a:avLst/>
        </a:prstGeom>
        <a:noFill/>
      </xdr:spPr>
    </xdr:pic>
    <xdr:clientData/>
  </xdr:oneCellAnchor>
  <xdr:oneCellAnchor>
    <xdr:from>
      <xdr:col>4</xdr:col>
      <xdr:colOff>671512</xdr:colOff>
      <xdr:row>12</xdr:row>
      <xdr:rowOff>176213</xdr:rowOff>
    </xdr:from>
    <xdr:ext cx="438785" cy="402590"/>
    <xdr:pic>
      <xdr:nvPicPr>
        <xdr:cNvPr id="9" name="Grafik 2">
          <a:extLst>
            <a:ext uri="{FF2B5EF4-FFF2-40B4-BE49-F238E27FC236}">
              <a16:creationId xmlns:a16="http://schemas.microsoft.com/office/drawing/2014/main" id="{2E6001F8-9D84-446C-B650-63BECEC73F3F}"/>
            </a:ext>
          </a:extLst>
        </xdr:cNvPr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3512" y="9967913"/>
          <a:ext cx="438785" cy="402590"/>
        </a:xfrm>
        <a:prstGeom prst="rect">
          <a:avLst/>
        </a:prstGeom>
        <a:noFill/>
      </xdr:spPr>
    </xdr:pic>
    <xdr:clientData/>
  </xdr:oneCellAnchor>
  <xdr:oneCellAnchor>
    <xdr:from>
      <xdr:col>5</xdr:col>
      <xdr:colOff>642937</xdr:colOff>
      <xdr:row>12</xdr:row>
      <xdr:rowOff>180975</xdr:rowOff>
    </xdr:from>
    <xdr:ext cx="438785" cy="420370"/>
    <xdr:pic>
      <xdr:nvPicPr>
        <xdr:cNvPr id="10" name="Grafik 3">
          <a:extLst>
            <a:ext uri="{FF2B5EF4-FFF2-40B4-BE49-F238E27FC236}">
              <a16:creationId xmlns:a16="http://schemas.microsoft.com/office/drawing/2014/main" id="{2D108815-8CF8-4045-AB8D-FB5DBFF6DA37}"/>
            </a:ext>
          </a:extLst>
        </xdr:cNvPr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1837" y="9972675"/>
          <a:ext cx="438785" cy="42037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12EC1-F60C-4C6A-B7E8-13FE1F093D3E}">
  <sheetPr>
    <pageSetUpPr fitToPage="1"/>
  </sheetPr>
  <dimension ref="A1:W68"/>
  <sheetViews>
    <sheetView tabSelected="1" topLeftCell="A31" zoomScaleNormal="100" workbookViewId="0">
      <selection activeCell="I53" sqref="I53"/>
    </sheetView>
  </sheetViews>
  <sheetFormatPr baseColWidth="10" defaultColWidth="11.42578125" defaultRowHeight="15.75" x14ac:dyDescent="0.25"/>
  <cols>
    <col min="1" max="1" width="16" style="2" customWidth="1"/>
    <col min="2" max="2" width="9.7109375" style="3" customWidth="1"/>
    <col min="3" max="3" width="50.7109375" style="1" customWidth="1"/>
    <col min="4" max="4" width="9.7109375" style="11" customWidth="1"/>
    <col min="5" max="5" width="9.7109375" style="3" customWidth="1"/>
    <col min="6" max="6" width="50.7109375" style="1" customWidth="1"/>
    <col min="7" max="7" width="9.7109375" style="1" customWidth="1"/>
    <col min="8" max="8" width="9.7109375" style="3" customWidth="1"/>
    <col min="9" max="9" width="50.7109375" style="1" customWidth="1"/>
    <col min="10" max="10" width="9.7109375" style="1" customWidth="1"/>
    <col min="11" max="11" width="9.7109375" style="3" customWidth="1"/>
    <col min="12" max="12" width="50.7109375" style="1" customWidth="1"/>
    <col min="13" max="13" width="9.7109375" style="13" customWidth="1"/>
    <col min="14" max="14" width="11.42578125" style="1"/>
    <col min="15" max="15" width="12" style="1" customWidth="1"/>
    <col min="16" max="16384" width="11.42578125" style="1"/>
  </cols>
  <sheetData>
    <row r="1" spans="1:17" s="6" customFormat="1" ht="12.75" customHeight="1" thickBot="1" x14ac:dyDescent="0.3">
      <c r="A1" s="2"/>
      <c r="M1" s="10"/>
    </row>
    <row r="2" spans="1:17" ht="60" customHeight="1" x14ac:dyDescent="0.7">
      <c r="A2" s="229" t="s">
        <v>10</v>
      </c>
      <c r="B2" s="230"/>
      <c r="C2" s="230"/>
      <c r="D2" s="34" t="s">
        <v>0</v>
      </c>
      <c r="E2" s="228">
        <v>46160</v>
      </c>
      <c r="F2" s="228"/>
      <c r="G2" s="34" t="s">
        <v>1</v>
      </c>
      <c r="H2" s="228">
        <f>A51</f>
        <v>46164</v>
      </c>
      <c r="I2" s="228"/>
      <c r="J2" s="32"/>
      <c r="K2" s="33"/>
      <c r="L2" s="33"/>
      <c r="M2" s="14"/>
    </row>
    <row r="3" spans="1:17" ht="12.75" customHeight="1" x14ac:dyDescent="0.25">
      <c r="A3" s="12"/>
      <c r="B3" s="1"/>
      <c r="D3" s="1"/>
      <c r="E3" s="1"/>
      <c r="H3" s="1"/>
      <c r="K3" s="226"/>
      <c r="L3" s="226"/>
      <c r="M3" s="227"/>
    </row>
    <row r="4" spans="1:17" ht="21" x14ac:dyDescent="0.35">
      <c r="A4" s="35"/>
      <c r="B4" s="223" t="s">
        <v>2</v>
      </c>
      <c r="C4" s="224"/>
      <c r="D4" s="224"/>
      <c r="E4" s="224"/>
      <c r="F4" s="224"/>
      <c r="G4" s="225"/>
      <c r="H4" s="36"/>
      <c r="I4" s="37" t="s">
        <v>24</v>
      </c>
      <c r="J4" s="38"/>
      <c r="K4" s="220"/>
      <c r="L4" s="221"/>
      <c r="M4" s="222"/>
    </row>
    <row r="5" spans="1:17" ht="21" x14ac:dyDescent="0.35">
      <c r="A5" s="39"/>
      <c r="B5" s="7"/>
      <c r="C5" s="19" t="s">
        <v>22</v>
      </c>
      <c r="D5" s="8"/>
      <c r="E5" s="7"/>
      <c r="F5" s="19" t="s">
        <v>23</v>
      </c>
      <c r="G5" s="8"/>
      <c r="H5" s="7"/>
      <c r="I5" s="19" t="s">
        <v>3</v>
      </c>
      <c r="J5" s="8"/>
      <c r="K5" s="7"/>
      <c r="L5" s="19" t="s">
        <v>14</v>
      </c>
      <c r="M5" s="40"/>
    </row>
    <row r="6" spans="1:17" ht="21" x14ac:dyDescent="0.35">
      <c r="A6" s="25" t="s">
        <v>4</v>
      </c>
      <c r="B6" s="15"/>
      <c r="C6" s="46"/>
      <c r="D6" s="9"/>
      <c r="E6" s="15"/>
      <c r="G6" s="9"/>
      <c r="H6" s="15"/>
      <c r="I6" s="46"/>
      <c r="J6" s="9"/>
      <c r="K6" s="4"/>
      <c r="M6" s="41"/>
    </row>
    <row r="7" spans="1:17" ht="21" x14ac:dyDescent="0.35">
      <c r="A7" s="42">
        <f>E2</f>
        <v>46160</v>
      </c>
      <c r="B7" s="15"/>
      <c r="C7" s="46" t="s">
        <v>86</v>
      </c>
      <c r="D7" s="4"/>
      <c r="E7" s="15"/>
      <c r="F7" s="46" t="s">
        <v>126</v>
      </c>
      <c r="G7" s="4"/>
      <c r="H7" s="15"/>
      <c r="I7" s="43" t="s">
        <v>124</v>
      </c>
      <c r="J7" s="17"/>
      <c r="K7" s="4"/>
      <c r="L7" s="46"/>
      <c r="M7" s="41"/>
    </row>
    <row r="8" spans="1:17" ht="21" x14ac:dyDescent="0.35">
      <c r="A8" s="25"/>
      <c r="B8" s="15"/>
      <c r="C8" s="46" t="s">
        <v>78</v>
      </c>
      <c r="D8" s="4"/>
      <c r="E8" s="15"/>
      <c r="F8" s="46" t="s">
        <v>78</v>
      </c>
      <c r="G8" s="4"/>
      <c r="H8" s="15"/>
      <c r="I8" s="43"/>
      <c r="J8" s="17"/>
      <c r="K8" s="4"/>
      <c r="L8" s="43" t="s">
        <v>106</v>
      </c>
      <c r="M8" s="41"/>
    </row>
    <row r="9" spans="1:17" ht="21" x14ac:dyDescent="0.35">
      <c r="A9" s="25"/>
      <c r="B9" s="15"/>
      <c r="C9" s="43"/>
      <c r="D9" s="16"/>
      <c r="E9" s="26"/>
      <c r="G9" s="17"/>
      <c r="H9" s="26"/>
      <c r="I9" s="46" t="s">
        <v>87</v>
      </c>
      <c r="J9" s="17"/>
      <c r="K9" s="4"/>
      <c r="L9" s="46" t="s">
        <v>203</v>
      </c>
      <c r="M9" s="41"/>
    </row>
    <row r="10" spans="1:17" ht="21" x14ac:dyDescent="0.35">
      <c r="A10" s="25"/>
      <c r="B10" s="15"/>
      <c r="C10" s="43" t="s">
        <v>122</v>
      </c>
      <c r="D10" s="49"/>
      <c r="E10" s="50"/>
      <c r="F10" s="43" t="s">
        <v>125</v>
      </c>
      <c r="G10" s="17"/>
      <c r="I10" s="46" t="s">
        <v>88</v>
      </c>
      <c r="J10" s="9"/>
      <c r="K10" s="4"/>
      <c r="L10" s="46" t="s">
        <v>119</v>
      </c>
      <c r="M10" s="41"/>
    </row>
    <row r="11" spans="1:17" ht="21" x14ac:dyDescent="0.35">
      <c r="A11" s="44"/>
      <c r="B11" s="112"/>
      <c r="C11" s="46" t="s">
        <v>198</v>
      </c>
      <c r="D11" s="113"/>
      <c r="E11" s="15"/>
      <c r="F11" s="46" t="s">
        <v>127</v>
      </c>
      <c r="G11" s="17"/>
      <c r="H11" s="7"/>
      <c r="I11" s="19" t="s">
        <v>5</v>
      </c>
      <c r="J11" s="8"/>
      <c r="K11" s="4"/>
      <c r="L11" s="46"/>
      <c r="M11" s="41"/>
    </row>
    <row r="12" spans="1:17" ht="21" x14ac:dyDescent="0.35">
      <c r="A12" s="25"/>
      <c r="B12" s="15"/>
      <c r="D12" s="4"/>
      <c r="E12" s="15"/>
      <c r="F12" s="46"/>
      <c r="G12" s="17"/>
      <c r="H12" s="15"/>
      <c r="I12" s="43" t="s">
        <v>202</v>
      </c>
      <c r="J12" s="17"/>
      <c r="K12" s="4"/>
      <c r="L12" s="46" t="s">
        <v>120</v>
      </c>
      <c r="M12" s="41"/>
      <c r="Q12" s="46"/>
    </row>
    <row r="13" spans="1:17" ht="21" x14ac:dyDescent="0.35">
      <c r="A13" s="25"/>
      <c r="B13" s="15"/>
      <c r="C13" s="46" t="s">
        <v>87</v>
      </c>
      <c r="D13" s="9"/>
      <c r="E13" s="15"/>
      <c r="F13" s="46" t="s">
        <v>75</v>
      </c>
      <c r="G13" s="9"/>
      <c r="H13" s="15"/>
      <c r="I13" s="46" t="s">
        <v>127</v>
      </c>
      <c r="J13" s="9"/>
      <c r="K13" s="4"/>
      <c r="L13" s="110"/>
      <c r="M13" s="41"/>
    </row>
    <row r="14" spans="1:17" ht="21" x14ac:dyDescent="0.35">
      <c r="A14" s="25"/>
      <c r="B14" s="15"/>
      <c r="C14" s="46" t="s">
        <v>88</v>
      </c>
      <c r="D14" s="18"/>
      <c r="E14" s="15"/>
      <c r="F14" s="46"/>
      <c r="G14" s="9"/>
      <c r="H14" s="15"/>
      <c r="J14" s="9"/>
      <c r="K14" s="4"/>
      <c r="L14" s="46"/>
      <c r="M14" s="41" t="s">
        <v>107</v>
      </c>
    </row>
    <row r="15" spans="1:17" ht="21" x14ac:dyDescent="0.35">
      <c r="A15" s="45"/>
      <c r="B15" s="46"/>
      <c r="C15" s="46"/>
      <c r="D15" s="9"/>
      <c r="E15" s="46"/>
      <c r="F15" s="46" t="s">
        <v>89</v>
      </c>
      <c r="G15" s="9"/>
      <c r="H15" s="54"/>
      <c r="I15" s="46" t="s">
        <v>75</v>
      </c>
      <c r="J15" s="9"/>
      <c r="K15" s="53"/>
      <c r="L15" s="43"/>
      <c r="M15" s="41"/>
    </row>
    <row r="16" spans="1:17" ht="21" x14ac:dyDescent="0.35">
      <c r="A16" s="39"/>
      <c r="B16" s="7"/>
      <c r="C16" s="19" t="s">
        <v>22</v>
      </c>
      <c r="D16" s="8"/>
      <c r="E16" s="7"/>
      <c r="F16" s="19" t="s">
        <v>23</v>
      </c>
      <c r="G16" s="8"/>
      <c r="H16" s="7"/>
      <c r="I16" s="19" t="s">
        <v>3</v>
      </c>
      <c r="J16" s="8"/>
      <c r="K16" s="7"/>
      <c r="L16" s="19" t="s">
        <v>14</v>
      </c>
      <c r="M16" s="47"/>
    </row>
    <row r="17" spans="1:15" ht="21" x14ac:dyDescent="0.35">
      <c r="A17" s="25" t="s">
        <v>6</v>
      </c>
      <c r="B17" s="15"/>
      <c r="C17" s="46"/>
      <c r="D17" s="9"/>
      <c r="E17" s="15"/>
      <c r="F17" s="46"/>
      <c r="G17" s="9"/>
      <c r="H17" s="15"/>
      <c r="I17" s="46"/>
      <c r="J17" s="9"/>
      <c r="K17" s="15"/>
      <c r="L17" s="48"/>
      <c r="M17" s="41"/>
    </row>
    <row r="18" spans="1:15" ht="21" x14ac:dyDescent="0.35">
      <c r="A18" s="42">
        <f>A7+1</f>
        <v>46161</v>
      </c>
      <c r="B18" s="15"/>
      <c r="C18" s="46" t="s">
        <v>77</v>
      </c>
      <c r="D18" s="4"/>
      <c r="E18" s="15"/>
      <c r="F18" s="46" t="s">
        <v>77</v>
      </c>
      <c r="G18" s="17"/>
      <c r="H18" s="15"/>
      <c r="I18" s="43" t="s">
        <v>108</v>
      </c>
      <c r="J18" s="17"/>
      <c r="K18" s="15"/>
      <c r="L18" s="46" t="s">
        <v>77</v>
      </c>
      <c r="M18" s="41"/>
    </row>
    <row r="19" spans="1:15" ht="21" x14ac:dyDescent="0.35">
      <c r="A19" s="25"/>
      <c r="B19" s="15"/>
      <c r="C19" s="46" t="s">
        <v>78</v>
      </c>
      <c r="D19" s="4"/>
      <c r="E19" s="15"/>
      <c r="F19" s="46" t="s">
        <v>78</v>
      </c>
      <c r="G19" s="17"/>
      <c r="H19" s="15"/>
      <c r="J19" s="17"/>
      <c r="K19" s="15"/>
      <c r="L19" s="46" t="s">
        <v>78</v>
      </c>
      <c r="M19" s="41"/>
    </row>
    <row r="20" spans="1:15" ht="21" x14ac:dyDescent="0.35">
      <c r="A20" s="25"/>
      <c r="B20" s="15"/>
      <c r="D20" s="4"/>
      <c r="E20" s="15"/>
      <c r="G20" s="17"/>
      <c r="H20" s="15"/>
      <c r="I20" s="46" t="s">
        <v>118</v>
      </c>
      <c r="J20" s="9"/>
      <c r="K20" s="15"/>
      <c r="M20" s="41"/>
    </row>
    <row r="21" spans="1:15" ht="21" x14ac:dyDescent="0.35">
      <c r="A21" s="45"/>
      <c r="B21" s="15"/>
      <c r="C21" s="43" t="s">
        <v>79</v>
      </c>
      <c r="D21" s="4"/>
      <c r="E21" s="15"/>
      <c r="F21" s="43" t="s">
        <v>129</v>
      </c>
      <c r="G21" s="17"/>
      <c r="I21" s="46" t="s">
        <v>200</v>
      </c>
      <c r="J21" s="9"/>
      <c r="K21" s="15"/>
      <c r="L21" s="43" t="s">
        <v>129</v>
      </c>
      <c r="M21" s="41"/>
    </row>
    <row r="22" spans="1:15" ht="21" x14ac:dyDescent="0.35">
      <c r="A22" s="44"/>
      <c r="B22" s="15"/>
      <c r="D22" s="4"/>
      <c r="E22" s="15"/>
      <c r="F22" s="46" t="s">
        <v>199</v>
      </c>
      <c r="G22" s="17"/>
      <c r="H22" s="7"/>
      <c r="I22" s="19" t="s">
        <v>5</v>
      </c>
      <c r="J22" s="8"/>
      <c r="K22" s="15"/>
      <c r="L22" s="46" t="s">
        <v>130</v>
      </c>
      <c r="M22" s="41"/>
    </row>
    <row r="23" spans="1:15" ht="21" x14ac:dyDescent="0.35">
      <c r="A23" s="25"/>
      <c r="B23" s="15"/>
      <c r="C23" s="46" t="s">
        <v>118</v>
      </c>
      <c r="D23" s="4"/>
      <c r="E23" s="15"/>
      <c r="F23" s="46" t="s">
        <v>131</v>
      </c>
      <c r="G23" s="17"/>
      <c r="H23" s="15"/>
      <c r="I23" s="43" t="s">
        <v>129</v>
      </c>
      <c r="J23" s="17"/>
      <c r="K23" s="15"/>
      <c r="L23" s="46" t="s">
        <v>131</v>
      </c>
      <c r="M23" s="41"/>
    </row>
    <row r="24" spans="1:15" ht="21" x14ac:dyDescent="0.35">
      <c r="A24" s="25"/>
      <c r="B24" s="15"/>
      <c r="C24" s="46" t="s">
        <v>200</v>
      </c>
      <c r="D24" s="9"/>
      <c r="E24" s="15"/>
      <c r="F24" s="46"/>
      <c r="G24" s="9"/>
      <c r="H24" s="15"/>
      <c r="I24" s="46" t="s">
        <v>130</v>
      </c>
      <c r="J24" s="9"/>
      <c r="K24" s="4"/>
      <c r="L24" s="46"/>
      <c r="M24" s="41"/>
    </row>
    <row r="25" spans="1:15" ht="21" x14ac:dyDescent="0.35">
      <c r="A25" s="25"/>
      <c r="B25" s="15"/>
      <c r="D25" s="9"/>
      <c r="E25" s="15"/>
      <c r="F25" s="46"/>
      <c r="G25" s="9"/>
      <c r="H25" s="15"/>
      <c r="I25" s="46" t="s">
        <v>132</v>
      </c>
      <c r="J25" s="9"/>
      <c r="K25" s="15"/>
      <c r="L25" s="46"/>
      <c r="M25" s="41" t="s">
        <v>107</v>
      </c>
    </row>
    <row r="26" spans="1:15" ht="21" x14ac:dyDescent="0.35">
      <c r="A26" s="45"/>
      <c r="B26" s="46"/>
      <c r="C26" s="46" t="s">
        <v>97</v>
      </c>
      <c r="D26" s="9"/>
      <c r="E26" s="46"/>
      <c r="G26" s="9"/>
      <c r="H26" s="46"/>
      <c r="I26" s="46" t="s">
        <v>90</v>
      </c>
      <c r="J26" s="9"/>
      <c r="K26" s="15"/>
      <c r="L26" s="43"/>
      <c r="M26" s="41"/>
    </row>
    <row r="27" spans="1:15" ht="21" x14ac:dyDescent="0.35">
      <c r="A27" s="39"/>
      <c r="B27" s="7"/>
      <c r="C27" s="19" t="s">
        <v>22</v>
      </c>
      <c r="D27" s="8"/>
      <c r="E27" s="7"/>
      <c r="F27" s="19" t="s">
        <v>23</v>
      </c>
      <c r="G27" s="8"/>
      <c r="H27" s="7"/>
      <c r="I27" s="19" t="s">
        <v>3</v>
      </c>
      <c r="J27" s="8"/>
      <c r="K27" s="7"/>
      <c r="L27" s="19" t="s">
        <v>14</v>
      </c>
      <c r="M27" s="47"/>
    </row>
    <row r="28" spans="1:15" ht="21" x14ac:dyDescent="0.35">
      <c r="A28" s="25" t="s">
        <v>7</v>
      </c>
      <c r="B28" s="15"/>
      <c r="C28" s="46"/>
      <c r="D28" s="9"/>
      <c r="E28" s="15"/>
      <c r="F28" s="46"/>
      <c r="G28" s="9"/>
      <c r="H28" s="15"/>
      <c r="I28" s="46"/>
      <c r="J28" s="9"/>
      <c r="K28" s="15"/>
      <c r="L28" s="48"/>
      <c r="M28" s="41"/>
    </row>
    <row r="29" spans="1:15" ht="21" x14ac:dyDescent="0.35">
      <c r="A29" s="42">
        <f>A18+1</f>
        <v>46162</v>
      </c>
      <c r="B29" s="15"/>
      <c r="C29" s="46" t="s">
        <v>85</v>
      </c>
      <c r="D29" s="4"/>
      <c r="E29" s="15"/>
      <c r="F29" s="46" t="s">
        <v>77</v>
      </c>
      <c r="G29" s="4"/>
      <c r="H29" s="15"/>
      <c r="I29" s="43" t="s">
        <v>181</v>
      </c>
      <c r="J29" s="4"/>
      <c r="K29" s="15"/>
      <c r="L29" s="46" t="s">
        <v>77</v>
      </c>
      <c r="M29" s="41"/>
    </row>
    <row r="30" spans="1:15" ht="21" x14ac:dyDescent="0.35">
      <c r="A30" s="25"/>
      <c r="B30" s="15"/>
      <c r="C30" s="46" t="s">
        <v>78</v>
      </c>
      <c r="D30" s="4"/>
      <c r="E30" s="15"/>
      <c r="F30" s="46" t="s">
        <v>78</v>
      </c>
      <c r="G30" s="4"/>
      <c r="H30" s="15"/>
      <c r="I30" s="46" t="s">
        <v>201</v>
      </c>
      <c r="J30" s="4"/>
      <c r="K30" s="15"/>
      <c r="L30" s="46" t="s">
        <v>78</v>
      </c>
      <c r="M30" s="41"/>
    </row>
    <row r="31" spans="1:15" ht="21" x14ac:dyDescent="0.35">
      <c r="A31" s="25"/>
      <c r="B31" s="15"/>
      <c r="D31" s="4"/>
      <c r="E31" s="15"/>
      <c r="G31" s="17"/>
      <c r="H31" s="15"/>
      <c r="I31" s="46"/>
      <c r="J31" s="17"/>
      <c r="K31" s="15"/>
      <c r="M31" s="41"/>
      <c r="O31" s="111"/>
    </row>
    <row r="32" spans="1:15" ht="21" x14ac:dyDescent="0.35">
      <c r="A32" s="25"/>
      <c r="B32" s="15"/>
      <c r="C32" s="43" t="s">
        <v>74</v>
      </c>
      <c r="D32" s="4"/>
      <c r="E32" s="15"/>
      <c r="F32" s="43" t="s">
        <v>95</v>
      </c>
      <c r="G32" s="17"/>
      <c r="H32" s="15"/>
      <c r="I32" s="46" t="s">
        <v>75</v>
      </c>
      <c r="J32" s="9"/>
      <c r="K32" s="15"/>
      <c r="L32" s="43" t="s">
        <v>114</v>
      </c>
      <c r="M32" s="41"/>
      <c r="O32" s="110"/>
    </row>
    <row r="33" spans="1:23" ht="21" x14ac:dyDescent="0.35">
      <c r="A33" s="44"/>
      <c r="B33" s="15"/>
      <c r="C33" s="46" t="s">
        <v>201</v>
      </c>
      <c r="D33" s="4"/>
      <c r="E33" s="15"/>
      <c r="F33" s="46" t="s">
        <v>94</v>
      </c>
      <c r="G33" s="17"/>
      <c r="H33" s="7"/>
      <c r="I33" s="19" t="s">
        <v>5</v>
      </c>
      <c r="J33" s="8"/>
      <c r="K33" s="15"/>
      <c r="L33" s="46" t="s">
        <v>113</v>
      </c>
      <c r="M33" s="41"/>
      <c r="O33" s="110"/>
    </row>
    <row r="34" spans="1:23" ht="21" x14ac:dyDescent="0.35">
      <c r="A34" s="25"/>
      <c r="B34" s="15"/>
      <c r="C34" s="46"/>
      <c r="D34" s="4"/>
      <c r="E34" s="15"/>
      <c r="G34" s="17"/>
      <c r="H34" s="15"/>
      <c r="J34" s="17"/>
      <c r="K34" s="15"/>
      <c r="M34" s="41"/>
      <c r="O34" s="110"/>
    </row>
    <row r="35" spans="1:23" ht="21" x14ac:dyDescent="0.35">
      <c r="A35" s="25"/>
      <c r="B35" s="15"/>
      <c r="C35" s="46" t="s">
        <v>75</v>
      </c>
      <c r="D35" s="9"/>
      <c r="E35" s="15"/>
      <c r="F35" s="46" t="s">
        <v>96</v>
      </c>
      <c r="G35" s="9"/>
      <c r="H35" s="15"/>
      <c r="I35" s="43" t="s">
        <v>109</v>
      </c>
      <c r="J35" s="9"/>
      <c r="K35" s="4"/>
      <c r="L35" s="46" t="s">
        <v>96</v>
      </c>
      <c r="M35" s="41"/>
      <c r="O35" s="110"/>
    </row>
    <row r="36" spans="1:23" ht="21" x14ac:dyDescent="0.35">
      <c r="A36" s="25"/>
      <c r="B36" s="15"/>
      <c r="C36" s="46"/>
      <c r="D36" s="9"/>
      <c r="E36" s="15"/>
      <c r="G36" s="9"/>
      <c r="H36" s="15"/>
      <c r="I36" s="46" t="s">
        <v>94</v>
      </c>
      <c r="J36" s="9"/>
      <c r="K36" s="15"/>
      <c r="L36" s="46"/>
      <c r="M36" s="41" t="s">
        <v>115</v>
      </c>
    </row>
    <row r="37" spans="1:23" ht="21" x14ac:dyDescent="0.35">
      <c r="A37" s="45"/>
      <c r="B37" s="46"/>
      <c r="C37" s="46"/>
      <c r="D37" s="9"/>
      <c r="E37" s="46"/>
      <c r="F37" s="46"/>
      <c r="G37" s="9"/>
      <c r="H37" s="46"/>
      <c r="I37" s="46" t="s">
        <v>96</v>
      </c>
      <c r="J37" s="9"/>
      <c r="K37" s="15"/>
      <c r="M37" s="41"/>
    </row>
    <row r="38" spans="1:23" ht="21" x14ac:dyDescent="0.35">
      <c r="A38" s="39"/>
      <c r="B38" s="7"/>
      <c r="C38" s="19" t="s">
        <v>22</v>
      </c>
      <c r="D38" s="8"/>
      <c r="E38" s="7"/>
      <c r="F38" s="19" t="s">
        <v>23</v>
      </c>
      <c r="G38" s="8"/>
      <c r="H38" s="7"/>
      <c r="I38" s="19" t="s">
        <v>3</v>
      </c>
      <c r="J38" s="8"/>
      <c r="K38" s="7"/>
      <c r="L38" s="19" t="s">
        <v>14</v>
      </c>
      <c r="M38" s="47"/>
    </row>
    <row r="39" spans="1:23" ht="21" x14ac:dyDescent="0.35">
      <c r="A39" s="25" t="s">
        <v>8</v>
      </c>
      <c r="B39" s="15"/>
      <c r="D39" s="9"/>
      <c r="E39" s="15"/>
      <c r="F39" s="46"/>
      <c r="G39" s="9"/>
      <c r="H39" s="15"/>
      <c r="I39" s="46"/>
      <c r="J39" s="9"/>
      <c r="K39" s="15"/>
      <c r="L39" s="48"/>
      <c r="M39" s="41"/>
    </row>
    <row r="40" spans="1:23" ht="21" x14ac:dyDescent="0.35">
      <c r="A40" s="42">
        <f>A29+1</f>
        <v>46163</v>
      </c>
      <c r="B40" s="15"/>
      <c r="C40" s="46" t="s">
        <v>77</v>
      </c>
      <c r="D40" s="4"/>
      <c r="E40" s="15"/>
      <c r="F40" s="46" t="s">
        <v>77</v>
      </c>
      <c r="G40" s="4"/>
      <c r="H40" s="15"/>
      <c r="I40" s="43" t="s">
        <v>135</v>
      </c>
      <c r="J40" s="4"/>
      <c r="K40" s="15"/>
      <c r="L40" s="46" t="s">
        <v>77</v>
      </c>
      <c r="M40" s="41"/>
    </row>
    <row r="41" spans="1:23" ht="21" x14ac:dyDescent="0.35">
      <c r="A41" s="25"/>
      <c r="B41" s="15"/>
      <c r="C41" s="46" t="s">
        <v>78</v>
      </c>
      <c r="D41" s="4"/>
      <c r="E41" s="15"/>
      <c r="F41" s="46" t="s">
        <v>78</v>
      </c>
      <c r="G41" s="4"/>
      <c r="H41" s="15"/>
      <c r="I41" s="46" t="s">
        <v>136</v>
      </c>
      <c r="J41" s="4"/>
      <c r="K41" s="15"/>
      <c r="L41" s="46" t="s">
        <v>78</v>
      </c>
      <c r="M41" s="41"/>
    </row>
    <row r="42" spans="1:23" ht="21" x14ac:dyDescent="0.35">
      <c r="A42" s="25"/>
      <c r="B42" s="15"/>
      <c r="D42" s="4"/>
      <c r="E42" s="15"/>
      <c r="F42" s="120"/>
      <c r="G42" s="4"/>
      <c r="H42" s="15"/>
      <c r="J42" s="4"/>
      <c r="K42" s="15"/>
      <c r="M42" s="41"/>
    </row>
    <row r="43" spans="1:23" ht="21" x14ac:dyDescent="0.35">
      <c r="A43" s="25"/>
      <c r="B43" s="15"/>
      <c r="C43" s="43" t="s">
        <v>134</v>
      </c>
      <c r="D43" s="4"/>
      <c r="E43" s="15"/>
      <c r="F43" s="43" t="s">
        <v>91</v>
      </c>
      <c r="G43" s="4"/>
      <c r="H43" s="15"/>
      <c r="I43" s="46"/>
      <c r="J43" s="9"/>
      <c r="K43" s="15"/>
      <c r="L43" s="43" t="s">
        <v>91</v>
      </c>
      <c r="M43" s="41"/>
    </row>
    <row r="44" spans="1:23" ht="21" x14ac:dyDescent="0.35">
      <c r="A44" s="44"/>
      <c r="B44" s="15"/>
      <c r="C44" s="46" t="s">
        <v>133</v>
      </c>
      <c r="D44" s="4"/>
      <c r="E44" s="15"/>
      <c r="F44" s="46" t="s">
        <v>193</v>
      </c>
      <c r="G44" s="4"/>
      <c r="H44" s="7"/>
      <c r="I44" s="19" t="s">
        <v>5</v>
      </c>
      <c r="J44" s="8"/>
      <c r="K44" s="15"/>
      <c r="L44" s="46" t="s">
        <v>92</v>
      </c>
      <c r="M44" s="41"/>
    </row>
    <row r="45" spans="1:23" ht="21" x14ac:dyDescent="0.35">
      <c r="A45" s="25"/>
      <c r="B45" s="15"/>
      <c r="C45" s="46"/>
      <c r="D45" s="9"/>
      <c r="E45" s="15"/>
      <c r="F45" s="46"/>
      <c r="G45" s="4"/>
      <c r="H45" s="15"/>
      <c r="J45" s="4"/>
      <c r="K45" s="15"/>
      <c r="L45" s="46"/>
      <c r="M45" s="41"/>
    </row>
    <row r="46" spans="1:23" ht="21" x14ac:dyDescent="0.35">
      <c r="A46" s="25"/>
      <c r="B46" s="15"/>
      <c r="C46" s="46"/>
      <c r="D46" s="9"/>
      <c r="E46" s="15"/>
      <c r="F46" s="46" t="s">
        <v>26</v>
      </c>
      <c r="G46" s="9"/>
      <c r="H46" s="46"/>
      <c r="I46" s="43" t="s">
        <v>101</v>
      </c>
      <c r="J46" s="9"/>
      <c r="K46" s="15"/>
      <c r="L46" s="46" t="s">
        <v>26</v>
      </c>
      <c r="M46" s="41"/>
    </row>
    <row r="47" spans="1:23" ht="21" x14ac:dyDescent="0.35">
      <c r="A47" s="25"/>
      <c r="B47" s="15"/>
      <c r="C47" s="46"/>
      <c r="D47" s="9"/>
      <c r="E47" s="15"/>
      <c r="F47" s="46"/>
      <c r="G47" s="9"/>
      <c r="H47" s="15"/>
      <c r="I47" s="46" t="s">
        <v>102</v>
      </c>
      <c r="J47" s="9"/>
      <c r="K47" s="15"/>
      <c r="L47" s="46"/>
      <c r="M47" s="41" t="s">
        <v>107</v>
      </c>
    </row>
    <row r="48" spans="1:23" ht="21" x14ac:dyDescent="0.35">
      <c r="A48" s="45"/>
      <c r="B48" s="46"/>
      <c r="D48" s="9"/>
      <c r="E48" s="46"/>
      <c r="F48" s="46" t="s">
        <v>93</v>
      </c>
      <c r="G48" s="9"/>
      <c r="H48" s="46"/>
      <c r="I48" s="46"/>
      <c r="J48" s="9"/>
      <c r="K48" s="15"/>
      <c r="L48" s="43"/>
      <c r="M48" s="41"/>
      <c r="W48" s="46"/>
    </row>
    <row r="49" spans="1:13" ht="21" x14ac:dyDescent="0.35">
      <c r="A49" s="39"/>
      <c r="B49" s="7"/>
      <c r="C49" s="19" t="s">
        <v>22</v>
      </c>
      <c r="D49" s="8"/>
      <c r="E49" s="7"/>
      <c r="F49" s="19" t="s">
        <v>25</v>
      </c>
      <c r="G49" s="8"/>
      <c r="H49" s="7"/>
      <c r="I49" s="19" t="s">
        <v>3</v>
      </c>
      <c r="J49" s="8"/>
      <c r="K49" s="7"/>
      <c r="L49" s="19" t="s">
        <v>14</v>
      </c>
      <c r="M49" s="47"/>
    </row>
    <row r="50" spans="1:13" ht="21" x14ac:dyDescent="0.35">
      <c r="A50" s="25" t="s">
        <v>9</v>
      </c>
      <c r="B50" s="15"/>
      <c r="C50" s="46"/>
      <c r="D50" s="9"/>
      <c r="E50" s="15"/>
      <c r="G50" s="9"/>
      <c r="H50" s="15"/>
      <c r="J50" s="9"/>
      <c r="K50" s="15"/>
      <c r="L50" s="48"/>
      <c r="M50" s="41"/>
    </row>
    <row r="51" spans="1:13" ht="21" x14ac:dyDescent="0.35">
      <c r="A51" s="42">
        <f>A40+1</f>
        <v>46164</v>
      </c>
      <c r="B51" s="15"/>
      <c r="C51" s="46" t="s">
        <v>84</v>
      </c>
      <c r="D51" s="4"/>
      <c r="E51" s="15"/>
      <c r="F51" s="46"/>
      <c r="G51" s="4"/>
      <c r="H51" s="15"/>
      <c r="I51" s="43" t="s">
        <v>103</v>
      </c>
      <c r="J51" s="4"/>
      <c r="K51" s="15"/>
      <c r="L51" s="46"/>
      <c r="M51" s="41"/>
    </row>
    <row r="52" spans="1:13" ht="21" x14ac:dyDescent="0.35">
      <c r="A52" s="25"/>
      <c r="B52" s="15"/>
      <c r="C52" s="46" t="s">
        <v>78</v>
      </c>
      <c r="D52" s="4"/>
      <c r="E52" s="15"/>
      <c r="F52" s="43" t="s">
        <v>116</v>
      </c>
      <c r="G52" s="4"/>
      <c r="H52" s="15"/>
      <c r="I52" s="46" t="s">
        <v>81</v>
      </c>
      <c r="J52" s="4"/>
      <c r="K52" s="15"/>
      <c r="L52" s="46"/>
      <c r="M52" s="41"/>
    </row>
    <row r="53" spans="1:13" ht="21" x14ac:dyDescent="0.35">
      <c r="A53" s="25"/>
      <c r="B53" s="15"/>
      <c r="D53" s="4"/>
      <c r="E53" s="15"/>
      <c r="F53" s="46" t="s">
        <v>117</v>
      </c>
      <c r="G53" s="17"/>
      <c r="H53" s="15"/>
      <c r="I53" s="46" t="s">
        <v>82</v>
      </c>
      <c r="J53" s="9"/>
      <c r="K53" s="15"/>
      <c r="L53" s="43" t="s">
        <v>204</v>
      </c>
      <c r="M53" s="41"/>
    </row>
    <row r="54" spans="1:13" ht="21" x14ac:dyDescent="0.35">
      <c r="A54" s="25"/>
      <c r="B54" s="15"/>
      <c r="C54" s="43" t="s">
        <v>194</v>
      </c>
      <c r="D54" s="4"/>
      <c r="E54" s="15"/>
      <c r="G54" s="17"/>
      <c r="I54" s="46" t="s">
        <v>83</v>
      </c>
      <c r="J54" s="9"/>
      <c r="K54" s="15"/>
      <c r="L54" s="46" t="s">
        <v>110</v>
      </c>
      <c r="M54" s="41"/>
    </row>
    <row r="55" spans="1:13" ht="21" x14ac:dyDescent="0.35">
      <c r="A55" s="44"/>
      <c r="B55" s="15"/>
      <c r="C55" s="46" t="s">
        <v>81</v>
      </c>
      <c r="D55" s="4"/>
      <c r="E55" s="15"/>
      <c r="F55" s="46" t="s">
        <v>98</v>
      </c>
      <c r="G55" s="17"/>
      <c r="H55" s="7"/>
      <c r="I55" s="19" t="s">
        <v>5</v>
      </c>
      <c r="J55" s="8"/>
      <c r="K55" s="15"/>
      <c r="L55" s="46"/>
      <c r="M55" s="41"/>
    </row>
    <row r="56" spans="1:13" ht="21" x14ac:dyDescent="0.35">
      <c r="A56" s="25"/>
      <c r="B56" s="15"/>
      <c r="C56" s="46"/>
      <c r="D56" s="4"/>
      <c r="E56" s="15"/>
      <c r="F56" s="46" t="s">
        <v>99</v>
      </c>
      <c r="G56" s="17"/>
      <c r="H56" s="15"/>
      <c r="I56" s="43" t="s">
        <v>104</v>
      </c>
      <c r="J56" s="17"/>
      <c r="K56" s="15"/>
      <c r="L56" s="46" t="s">
        <v>111</v>
      </c>
      <c r="M56" s="41"/>
    </row>
    <row r="57" spans="1:13" ht="21" x14ac:dyDescent="0.35">
      <c r="A57" s="25"/>
      <c r="B57" s="15"/>
      <c r="C57" s="46" t="s">
        <v>82</v>
      </c>
      <c r="D57" s="9"/>
      <c r="E57" s="15"/>
      <c r="F57" s="46" t="s">
        <v>205</v>
      </c>
      <c r="G57" s="9"/>
      <c r="H57" s="15"/>
      <c r="I57" s="46" t="s">
        <v>98</v>
      </c>
      <c r="J57" s="9"/>
      <c r="K57" s="15"/>
      <c r="L57" s="46" t="s">
        <v>78</v>
      </c>
      <c r="M57" s="41"/>
    </row>
    <row r="58" spans="1:13" ht="21" x14ac:dyDescent="0.35">
      <c r="A58" s="25"/>
      <c r="B58" s="15"/>
      <c r="C58" s="46" t="s">
        <v>83</v>
      </c>
      <c r="D58" s="9"/>
      <c r="E58" s="15"/>
      <c r="F58" s="46"/>
      <c r="G58" s="9"/>
      <c r="H58" s="15"/>
      <c r="I58" s="46" t="s">
        <v>99</v>
      </c>
      <c r="J58" s="9"/>
      <c r="K58" s="15"/>
      <c r="L58" s="46"/>
      <c r="M58" s="41" t="s">
        <v>107</v>
      </c>
    </row>
    <row r="59" spans="1:13" ht="21.75" thickBot="1" x14ac:dyDescent="0.4">
      <c r="A59" s="25"/>
      <c r="B59" s="15"/>
      <c r="C59" s="46"/>
      <c r="D59" s="9"/>
      <c r="E59" s="15"/>
      <c r="G59" s="9"/>
      <c r="H59" s="15"/>
      <c r="I59" s="46" t="s">
        <v>205</v>
      </c>
      <c r="J59" s="9"/>
      <c r="K59" s="15"/>
      <c r="L59" s="43"/>
      <c r="M59" s="41"/>
    </row>
    <row r="60" spans="1:13" ht="21" x14ac:dyDescent="0.35">
      <c r="A60" s="20" t="s">
        <v>21</v>
      </c>
      <c r="B60" s="21"/>
      <c r="C60" s="22"/>
      <c r="D60" s="23"/>
      <c r="E60" s="21"/>
      <c r="F60" s="22"/>
      <c r="G60" s="22"/>
      <c r="H60" s="21"/>
      <c r="I60" s="22"/>
      <c r="J60" s="22"/>
      <c r="K60" s="21"/>
      <c r="L60" s="22"/>
      <c r="M60" s="24"/>
    </row>
    <row r="61" spans="1:13" ht="21" x14ac:dyDescent="0.35">
      <c r="A61" s="51" t="s">
        <v>11</v>
      </c>
      <c r="B61" s="26"/>
      <c r="C61" s="4"/>
      <c r="D61" s="27"/>
      <c r="E61" s="26"/>
      <c r="F61" s="4"/>
      <c r="G61" s="4"/>
      <c r="H61" s="26"/>
      <c r="I61" s="4"/>
      <c r="J61" s="4"/>
      <c r="K61" s="26"/>
      <c r="L61" s="4"/>
      <c r="M61" s="28"/>
    </row>
    <row r="62" spans="1:13" ht="21" x14ac:dyDescent="0.35">
      <c r="A62" s="51" t="s">
        <v>12</v>
      </c>
      <c r="B62" s="26"/>
      <c r="C62" s="4"/>
      <c r="D62" s="27"/>
      <c r="E62" s="26"/>
      <c r="F62" s="4"/>
      <c r="G62" s="4"/>
      <c r="H62" s="26"/>
      <c r="I62" s="4"/>
      <c r="J62" s="4"/>
      <c r="K62" s="26"/>
      <c r="L62" s="4"/>
      <c r="M62" s="28"/>
    </row>
    <row r="63" spans="1:13" ht="21.75" thickBot="1" x14ac:dyDescent="0.4">
      <c r="A63" s="52" t="s">
        <v>13</v>
      </c>
      <c r="B63" s="29"/>
      <c r="C63" s="5"/>
      <c r="D63" s="30"/>
      <c r="E63" s="29"/>
      <c r="F63" s="5"/>
      <c r="G63" s="5"/>
      <c r="H63" s="29"/>
      <c r="I63" s="5"/>
      <c r="J63" s="5"/>
      <c r="K63" s="29"/>
      <c r="L63" s="5"/>
      <c r="M63" s="31"/>
    </row>
    <row r="64" spans="1:13" ht="12.75" x14ac:dyDescent="0.2">
      <c r="A64" s="1"/>
      <c r="B64" s="1"/>
      <c r="D64" s="1"/>
      <c r="E64" s="1"/>
      <c r="H64" s="1"/>
      <c r="K64" s="1"/>
    </row>
    <row r="65" spans="1:11" ht="12.75" x14ac:dyDescent="0.2">
      <c r="A65" s="1"/>
      <c r="B65" s="1"/>
      <c r="D65" s="1"/>
      <c r="E65" s="1"/>
      <c r="H65" s="1"/>
      <c r="K65" s="1"/>
    </row>
    <row r="67" spans="1:11" ht="24" customHeight="1" x14ac:dyDescent="0.25"/>
    <row r="68" spans="1:11" ht="24" customHeight="1" x14ac:dyDescent="0.25"/>
  </sheetData>
  <mergeCells count="6">
    <mergeCell ref="K4:M4"/>
    <mergeCell ref="B4:G4"/>
    <mergeCell ref="K3:M3"/>
    <mergeCell ref="H2:I2"/>
    <mergeCell ref="E2:F2"/>
    <mergeCell ref="A2:C2"/>
  </mergeCells>
  <pageMargins left="0.59055118110236215" right="0.59055118110236215" top="0" bottom="0" header="0" footer="0"/>
  <pageSetup paperSize="9" scale="44" orientation="landscape" horizontalDpi="4294967292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D19C-23C8-4BFB-823A-7F41725E9493}">
  <sheetPr>
    <pageSetUpPr fitToPage="1"/>
  </sheetPr>
  <dimension ref="A1:BO89"/>
  <sheetViews>
    <sheetView topLeftCell="A10" zoomScale="16" zoomScaleNormal="16" workbookViewId="0">
      <selection activeCell="I7" sqref="I7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/>
    <col min="22" max="22" width="29.7109375" style="97" customWidth="1"/>
    <col min="23" max="23" width="11.42578125" style="97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29" t="s">
        <v>28</v>
      </c>
      <c r="C1" s="85"/>
      <c r="D1" s="77"/>
      <c r="E1" s="174">
        <v>1</v>
      </c>
      <c r="F1" s="86"/>
      <c r="G1" s="86"/>
      <c r="H1" s="86"/>
      <c r="I1" s="87" t="s">
        <v>4</v>
      </c>
      <c r="J1" s="86"/>
      <c r="K1" s="86"/>
      <c r="L1" s="234">
        <f>Menüplan!A7</f>
        <v>46160</v>
      </c>
      <c r="M1" s="235"/>
      <c r="N1" s="236"/>
      <c r="O1" s="88" t="s">
        <v>20</v>
      </c>
      <c r="P1" s="89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30" t="s">
        <v>86</v>
      </c>
      <c r="C3" s="97"/>
      <c r="D3" s="97"/>
      <c r="E3" s="97"/>
      <c r="F3" s="97"/>
      <c r="G3" s="97" t="s">
        <v>146</v>
      </c>
      <c r="H3" s="123"/>
      <c r="I3" s="123"/>
      <c r="J3" s="68"/>
      <c r="K3" s="122" t="s">
        <v>126</v>
      </c>
      <c r="L3" s="105"/>
      <c r="M3" s="105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30" t="s">
        <v>78</v>
      </c>
      <c r="C4" s="97"/>
      <c r="D4" s="97"/>
      <c r="E4" s="97"/>
      <c r="F4" s="97"/>
      <c r="G4" s="123"/>
      <c r="H4" s="123"/>
      <c r="I4" s="123"/>
      <c r="J4" s="95"/>
      <c r="K4" s="121" t="s">
        <v>78</v>
      </c>
      <c r="L4" s="97"/>
      <c r="M4" s="97"/>
      <c r="N4" s="123"/>
      <c r="O4" s="123"/>
      <c r="P4" s="123"/>
      <c r="Q4" s="123"/>
      <c r="R4" s="123"/>
      <c r="S4" s="124"/>
      <c r="V4" s="133"/>
      <c r="X4" s="97">
        <f>G14*0.06</f>
        <v>5.64</v>
      </c>
      <c r="Y4" s="97">
        <f>G14*0.12</f>
        <v>11.28</v>
      </c>
      <c r="Z4" s="97">
        <f>G14*0.04</f>
        <v>3.7600000000000002</v>
      </c>
      <c r="AB4" s="97">
        <f>G14*0.04</f>
        <v>3.7600000000000002</v>
      </c>
      <c r="AG4" s="107"/>
    </row>
    <row r="5" spans="1:33" x14ac:dyDescent="0.9">
      <c r="A5" s="95"/>
      <c r="B5" s="130">
        <v>0</v>
      </c>
      <c r="C5" s="123"/>
      <c r="D5" s="123"/>
      <c r="E5" s="123"/>
      <c r="F5" s="123"/>
      <c r="G5" s="123"/>
      <c r="H5" s="123"/>
      <c r="I5" s="123"/>
      <c r="J5" s="95"/>
      <c r="K5" s="210">
        <v>0</v>
      </c>
      <c r="L5" s="211"/>
      <c r="M5" s="211"/>
      <c r="N5" s="211"/>
      <c r="O5" s="211"/>
      <c r="P5" s="123"/>
      <c r="Q5" s="123"/>
      <c r="R5" s="211" t="s">
        <v>157</v>
      </c>
      <c r="S5" s="124"/>
      <c r="V5" s="133" t="s">
        <v>34</v>
      </c>
      <c r="AG5" s="107"/>
    </row>
    <row r="6" spans="1:33" x14ac:dyDescent="0.9">
      <c r="A6" s="69"/>
      <c r="B6" s="130" t="s">
        <v>122</v>
      </c>
      <c r="C6" s="97"/>
      <c r="D6" s="97"/>
      <c r="E6" s="97"/>
      <c r="F6" s="97"/>
      <c r="G6" s="97"/>
      <c r="H6" s="97"/>
      <c r="I6" s="97" t="s">
        <v>196</v>
      </c>
      <c r="J6" s="69"/>
      <c r="K6" s="210" t="s">
        <v>125</v>
      </c>
      <c r="L6" s="211"/>
      <c r="M6" s="211"/>
      <c r="N6" s="211"/>
      <c r="O6" s="212"/>
      <c r="P6" s="97"/>
      <c r="Q6" s="97"/>
      <c r="R6" s="211" t="s">
        <v>158</v>
      </c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89" t="s">
        <v>123</v>
      </c>
      <c r="C7" s="97"/>
      <c r="D7" s="97"/>
      <c r="E7" s="97"/>
      <c r="F7" s="97"/>
      <c r="G7" s="123"/>
      <c r="H7" s="97"/>
      <c r="I7" s="123"/>
      <c r="J7" s="69"/>
      <c r="K7" s="210" t="s">
        <v>127</v>
      </c>
      <c r="L7" s="213"/>
      <c r="M7" s="211"/>
      <c r="N7" s="211"/>
      <c r="O7" s="212"/>
      <c r="P7" s="97"/>
      <c r="Q7" s="97"/>
      <c r="R7" s="211" t="s">
        <v>147</v>
      </c>
      <c r="S7" s="124"/>
      <c r="V7" s="133" t="s">
        <v>35</v>
      </c>
      <c r="X7" s="97">
        <f>SUM(B14+E14+F14)*0.16</f>
        <v>15.52</v>
      </c>
      <c r="Y7" s="97">
        <f>SUM(B14+E14+F14)*0.12</f>
        <v>11.639999999999999</v>
      </c>
      <c r="Z7" s="97">
        <f>SUM(B14+E14+F14)*0.08</f>
        <v>7.76</v>
      </c>
      <c r="AG7" s="107"/>
    </row>
    <row r="8" spans="1:33" x14ac:dyDescent="0.9">
      <c r="A8" s="70"/>
      <c r="B8" s="130">
        <v>0</v>
      </c>
      <c r="C8" s="123"/>
      <c r="D8" s="123"/>
      <c r="E8" s="123"/>
      <c r="F8" s="123"/>
      <c r="G8" s="123"/>
      <c r="H8" s="97"/>
      <c r="I8" s="123"/>
      <c r="J8" s="70"/>
      <c r="K8" s="210">
        <v>0</v>
      </c>
      <c r="L8" s="211"/>
      <c r="M8" s="211"/>
      <c r="N8" s="211"/>
      <c r="O8" s="211"/>
      <c r="P8" s="97"/>
      <c r="Q8" s="97"/>
      <c r="R8" s="211" t="s">
        <v>159</v>
      </c>
      <c r="S8" s="124"/>
      <c r="V8" s="97" t="s">
        <v>61</v>
      </c>
      <c r="X8" s="97">
        <f>SUM(B14+E14+F14+D14)*0.16</f>
        <v>16</v>
      </c>
      <c r="Y8" s="97">
        <f>SUM(B14+E14+F14+D14)*0.12</f>
        <v>12</v>
      </c>
      <c r="Z8" s="97">
        <f>SUM(B14+E14+F14+D14)*0.08</f>
        <v>8</v>
      </c>
      <c r="AG8" s="107"/>
    </row>
    <row r="9" spans="1:33" x14ac:dyDescent="0.9">
      <c r="A9" s="69"/>
      <c r="B9" s="130" t="s">
        <v>138</v>
      </c>
      <c r="C9" s="97"/>
      <c r="D9" s="97"/>
      <c r="E9" s="97"/>
      <c r="F9" s="97"/>
      <c r="G9" s="97"/>
      <c r="H9" s="97"/>
      <c r="I9" s="123"/>
      <c r="J9" s="69"/>
      <c r="K9" s="210" t="s">
        <v>153</v>
      </c>
      <c r="L9" s="211"/>
      <c r="M9" s="211"/>
      <c r="N9" s="211"/>
      <c r="O9" s="211"/>
      <c r="P9" s="123"/>
      <c r="Q9" s="97"/>
      <c r="R9" s="211" t="s">
        <v>160</v>
      </c>
      <c r="S9" s="124"/>
      <c r="V9" s="133" t="s">
        <v>37</v>
      </c>
      <c r="X9" s="97">
        <f>($D$14)*0.16</f>
        <v>0.48</v>
      </c>
      <c r="Y9" s="97">
        <f>($D$14)*0.12</f>
        <v>0.36</v>
      </c>
      <c r="Z9" s="97">
        <f>($D$14)*0.08</f>
        <v>0.24</v>
      </c>
      <c r="AG9" s="107"/>
    </row>
    <row r="10" spans="1:33" x14ac:dyDescent="0.9">
      <c r="A10" s="69"/>
      <c r="B10" s="130" t="s">
        <v>88</v>
      </c>
      <c r="C10" s="123"/>
      <c r="D10" s="123"/>
      <c r="E10" s="97" t="s">
        <v>139</v>
      </c>
      <c r="F10" s="123"/>
      <c r="G10" s="123"/>
      <c r="H10" s="191"/>
      <c r="I10" s="123"/>
      <c r="J10" s="69"/>
      <c r="K10" s="210">
        <v>0</v>
      </c>
      <c r="L10" s="211"/>
      <c r="M10" s="211"/>
      <c r="N10" s="211"/>
      <c r="O10" s="211"/>
      <c r="P10" s="123"/>
      <c r="Q10" s="209"/>
      <c r="R10" s="211" t="s">
        <v>161</v>
      </c>
      <c r="S10" s="124"/>
      <c r="V10" s="133" t="s">
        <v>38</v>
      </c>
      <c r="X10" s="97">
        <f>($C$14)*0.16</f>
        <v>0.32</v>
      </c>
      <c r="Y10" s="97">
        <f>($C$14)*0.12</f>
        <v>0.24</v>
      </c>
      <c r="Z10" s="97">
        <f>($C$14)*0.08</f>
        <v>0.16</v>
      </c>
      <c r="AG10" s="107"/>
    </row>
    <row r="11" spans="1:33" x14ac:dyDescent="0.9">
      <c r="A11" s="69"/>
      <c r="B11" s="142"/>
      <c r="C11" s="123"/>
      <c r="D11" s="123"/>
      <c r="E11" s="123"/>
      <c r="F11" s="123"/>
      <c r="G11" s="123"/>
      <c r="H11" s="123"/>
      <c r="I11" s="123"/>
      <c r="J11" s="69"/>
      <c r="K11" s="210" t="s">
        <v>89</v>
      </c>
      <c r="L11" s="211"/>
      <c r="M11" s="211"/>
      <c r="N11" s="211"/>
      <c r="O11" s="211"/>
      <c r="P11" s="123"/>
      <c r="Q11" s="123"/>
      <c r="R11" s="211" t="s">
        <v>162</v>
      </c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210"/>
      <c r="L12" s="211"/>
      <c r="M12" s="211"/>
      <c r="N12" s="211"/>
      <c r="O12" s="211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90" t="s">
        <v>17</v>
      </c>
      <c r="C13" s="91"/>
      <c r="D13" s="91"/>
      <c r="E13" s="92"/>
      <c r="F13" s="93"/>
      <c r="G13" s="66" t="s">
        <v>18</v>
      </c>
      <c r="H13" s="154"/>
      <c r="I13" s="130"/>
      <c r="J13" s="70"/>
      <c r="K13" s="90" t="s">
        <v>17</v>
      </c>
      <c r="L13" s="91"/>
      <c r="M13" s="91"/>
      <c r="N13" s="92"/>
      <c r="O13" s="93"/>
      <c r="P13" s="66" t="s">
        <v>18</v>
      </c>
      <c r="Q13" s="96"/>
      <c r="R13" s="96" t="s">
        <v>163</v>
      </c>
      <c r="S13" s="101"/>
      <c r="V13" s="133"/>
      <c r="X13" s="97">
        <f>G14*0.06</f>
        <v>5.64</v>
      </c>
      <c r="Y13" s="97">
        <f>G14*0.08</f>
        <v>7.5200000000000005</v>
      </c>
      <c r="Z13" s="97">
        <f>G14*0.12</f>
        <v>11.28</v>
      </c>
      <c r="AG13" s="107"/>
    </row>
    <row r="14" spans="1:33" ht="62.25" thickBot="1" x14ac:dyDescent="0.95">
      <c r="A14" s="71"/>
      <c r="B14" s="66">
        <v>96</v>
      </c>
      <c r="C14" s="67">
        <v>2</v>
      </c>
      <c r="D14" s="66">
        <v>3</v>
      </c>
      <c r="E14" s="67">
        <v>1</v>
      </c>
      <c r="F14" s="66">
        <v>0</v>
      </c>
      <c r="G14" s="99">
        <f>SUM(B14:F14)-B36</f>
        <v>94</v>
      </c>
      <c r="H14" s="175"/>
      <c r="I14" s="130"/>
      <c r="J14" s="71"/>
      <c r="K14" s="66">
        <v>56</v>
      </c>
      <c r="L14" s="67">
        <v>0</v>
      </c>
      <c r="M14" s="66">
        <v>3</v>
      </c>
      <c r="N14" s="67">
        <v>1</v>
      </c>
      <c r="O14" s="66">
        <v>0</v>
      </c>
      <c r="P14" s="99">
        <f>SUM(K14:O14)</f>
        <v>60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22" t="s">
        <v>124</v>
      </c>
      <c r="C16" s="116"/>
      <c r="D16" s="116"/>
      <c r="E16" s="116"/>
      <c r="F16" s="116"/>
      <c r="G16" s="116"/>
      <c r="H16" s="125"/>
      <c r="I16" s="123"/>
      <c r="J16" s="68"/>
      <c r="K16" s="122" t="s">
        <v>128</v>
      </c>
      <c r="L16" s="82"/>
      <c r="M16" s="82"/>
      <c r="N16" s="82"/>
      <c r="O16" s="82"/>
      <c r="P16" s="117"/>
      <c r="Q16" s="149"/>
      <c r="R16" s="161"/>
      <c r="S16" s="117"/>
      <c r="V16" s="133"/>
      <c r="X16" s="97">
        <f>G14*0.08</f>
        <v>7.5200000000000005</v>
      </c>
      <c r="Y16" s="97">
        <f>G14*0.11</f>
        <v>10.34</v>
      </c>
      <c r="Z16" s="97">
        <f>G14*0.2</f>
        <v>18.8</v>
      </c>
      <c r="AB16" s="97">
        <f>G14*0.22</f>
        <v>20.68</v>
      </c>
      <c r="AC16" s="97">
        <f>G14*0.08</f>
        <v>7.5200000000000005</v>
      </c>
      <c r="AD16" s="97">
        <f>G14*0.07</f>
        <v>6.580000000000001</v>
      </c>
      <c r="AE16" s="97">
        <f>G14*0.075</f>
        <v>7.05</v>
      </c>
      <c r="AF16" s="97">
        <f>G14*0.05</f>
        <v>4.7</v>
      </c>
      <c r="AG16" s="107">
        <f>G14*0.03</f>
        <v>2.82</v>
      </c>
    </row>
    <row r="17" spans="1:34" x14ac:dyDescent="0.9">
      <c r="A17" s="74"/>
      <c r="B17" s="121">
        <v>0</v>
      </c>
      <c r="C17" s="125"/>
      <c r="D17" s="125"/>
      <c r="E17" s="125"/>
      <c r="F17" s="125"/>
      <c r="G17" s="125"/>
      <c r="H17" s="125"/>
      <c r="I17" s="123"/>
      <c r="J17" s="69"/>
      <c r="K17" s="121" t="s">
        <v>127</v>
      </c>
      <c r="L17" s="126"/>
      <c r="M17" s="126"/>
      <c r="N17" s="126"/>
      <c r="O17" s="126"/>
      <c r="P17" s="114"/>
      <c r="Q17" s="133" t="s">
        <v>140</v>
      </c>
      <c r="R17" s="123"/>
      <c r="S17" s="114"/>
      <c r="V17" s="133"/>
      <c r="AG17" s="107"/>
    </row>
    <row r="18" spans="1:34" x14ac:dyDescent="0.9">
      <c r="A18" s="74"/>
      <c r="B18" s="121" t="s">
        <v>87</v>
      </c>
      <c r="C18" s="126"/>
      <c r="D18" s="126"/>
      <c r="E18" s="126"/>
      <c r="F18" s="126"/>
      <c r="G18" s="125"/>
      <c r="H18" s="125"/>
      <c r="I18" s="123"/>
      <c r="J18" s="69"/>
      <c r="K18" s="121">
        <v>0</v>
      </c>
      <c r="L18" s="126"/>
      <c r="M18" s="126"/>
      <c r="N18" s="126"/>
      <c r="O18" s="126"/>
      <c r="P18" s="114"/>
      <c r="Q18" s="133" t="s">
        <v>141</v>
      </c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21" t="s">
        <v>88</v>
      </c>
      <c r="C19" s="126"/>
      <c r="D19" s="126"/>
      <c r="E19" s="126"/>
      <c r="F19" s="126"/>
      <c r="G19" s="125"/>
      <c r="H19" s="125"/>
      <c r="I19" s="123"/>
      <c r="J19" s="69"/>
      <c r="K19" s="121" t="s">
        <v>76</v>
      </c>
      <c r="L19" s="126"/>
      <c r="M19" s="126"/>
      <c r="N19" s="126"/>
      <c r="O19" s="125"/>
      <c r="P19" s="114"/>
      <c r="Q19" s="133" t="s">
        <v>142</v>
      </c>
      <c r="R19" s="123"/>
      <c r="S19" s="114"/>
      <c r="V19" s="133"/>
      <c r="X19" s="97">
        <f>G14*0.12</f>
        <v>11.28</v>
      </c>
      <c r="Y19" s="97">
        <f>G14*0.06</f>
        <v>5.64</v>
      </c>
      <c r="Z19" s="97">
        <f>G14*0.04</f>
        <v>3.7600000000000002</v>
      </c>
      <c r="AC19" s="97">
        <f>G14*0.03</f>
        <v>2.82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33" t="s">
        <v>143</v>
      </c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2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33" t="s">
        <v>144</v>
      </c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33" t="s">
        <v>145</v>
      </c>
      <c r="R22" s="123"/>
      <c r="S22" s="114"/>
      <c r="V22" s="139"/>
      <c r="W22" s="138"/>
      <c r="X22" s="138">
        <f>G14*0.005</f>
        <v>0.47000000000000003</v>
      </c>
      <c r="Y22" s="138">
        <f>G14*0.01</f>
        <v>0.94000000000000006</v>
      </c>
      <c r="Z22" s="138">
        <f>G14*0.04</f>
        <v>3.7600000000000002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33" t="s">
        <v>148</v>
      </c>
      <c r="R23" s="123"/>
      <c r="S23" s="124"/>
    </row>
    <row r="24" spans="1:34" ht="93" thickBot="1" x14ac:dyDescent="0.95">
      <c r="A24" s="74"/>
      <c r="B24" s="78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3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3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3.5999999999999996</v>
      </c>
      <c r="Y27" s="97">
        <f>P14*0.12</f>
        <v>7.1999999999999993</v>
      </c>
      <c r="Z27" s="97">
        <f>P14*0.04</f>
        <v>2.4</v>
      </c>
      <c r="AB27" s="97">
        <f>P14*0.04</f>
        <v>2.4</v>
      </c>
      <c r="AG27" s="107"/>
      <c r="AH27" s="126"/>
    </row>
    <row r="28" spans="1:34" x14ac:dyDescent="0.9">
      <c r="A28" s="75"/>
      <c r="B28" s="121" t="s">
        <v>106</v>
      </c>
      <c r="C28" s="82"/>
      <c r="D28" s="82"/>
      <c r="E28" s="82"/>
      <c r="F28" s="82"/>
      <c r="G28" s="82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21" t="s">
        <v>121</v>
      </c>
      <c r="C29" s="126"/>
      <c r="D29" s="126"/>
      <c r="E29" s="126"/>
      <c r="F29" s="126"/>
      <c r="G29" s="126"/>
      <c r="H29" s="125"/>
      <c r="I29" s="123"/>
      <c r="J29" s="162"/>
      <c r="K29" s="123"/>
      <c r="L29" s="123"/>
      <c r="M29" s="123"/>
      <c r="N29" s="123"/>
      <c r="O29" s="123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21" t="s">
        <v>119</v>
      </c>
      <c r="C30" s="126"/>
      <c r="D30" s="126"/>
      <c r="E30" s="126"/>
      <c r="F30" s="126"/>
      <c r="G30" s="126"/>
      <c r="H30" s="126" t="s">
        <v>149</v>
      </c>
      <c r="I30" s="123"/>
      <c r="J30" s="162"/>
      <c r="K30" s="123"/>
      <c r="L30" s="123"/>
      <c r="M30" s="123"/>
      <c r="N30" s="123"/>
      <c r="O30" s="123"/>
      <c r="P30" s="124"/>
      <c r="Q30" s="162"/>
      <c r="R30" s="123"/>
      <c r="S30" s="124"/>
      <c r="U30" s="126"/>
      <c r="V30" s="133" t="s">
        <v>35</v>
      </c>
      <c r="X30" s="97">
        <f>SUM(K14+N14+O14)*0.16</f>
        <v>9.120000000000001</v>
      </c>
      <c r="Y30" s="97">
        <f>SUM(K14+N14+O14)*0.12</f>
        <v>6.84</v>
      </c>
      <c r="Z30" s="97">
        <f>SUM(K14+N14+O14)*0.08</f>
        <v>4.5600000000000005</v>
      </c>
      <c r="AG30" s="107"/>
      <c r="AH30" s="126"/>
    </row>
    <row r="31" spans="1:34" x14ac:dyDescent="0.9">
      <c r="A31" s="75"/>
      <c r="B31" s="121">
        <v>0</v>
      </c>
      <c r="C31" s="126"/>
      <c r="D31" s="126"/>
      <c r="E31" s="126"/>
      <c r="F31" s="126"/>
      <c r="G31" s="126"/>
      <c r="H31" s="126" t="s">
        <v>150</v>
      </c>
      <c r="I31" s="123"/>
      <c r="J31" s="162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9.6</v>
      </c>
      <c r="Y31" s="97">
        <f>SUM(K14+N14+O14+M14)*0.12</f>
        <v>7.1999999999999993</v>
      </c>
      <c r="Z31" s="97">
        <f>SUM(D37+G37+I37+F37)*0.08</f>
        <v>0</v>
      </c>
      <c r="AG31" s="107"/>
      <c r="AH31" s="126"/>
    </row>
    <row r="32" spans="1:34" x14ac:dyDescent="0.9">
      <c r="A32" s="75"/>
      <c r="B32" s="190" t="s">
        <v>120</v>
      </c>
      <c r="C32" s="126"/>
      <c r="D32" s="126"/>
      <c r="E32" s="126"/>
      <c r="F32" s="126"/>
      <c r="G32" s="126"/>
      <c r="H32" s="126" t="s">
        <v>151</v>
      </c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0.48</v>
      </c>
      <c r="Y32" s="97">
        <f>($M$14)*0.12</f>
        <v>0.36</v>
      </c>
      <c r="Z32" s="97">
        <f>($M$14)*0.08</f>
        <v>0.24</v>
      </c>
      <c r="AG32" s="107"/>
      <c r="AH32" s="126"/>
    </row>
    <row r="33" spans="1:67" x14ac:dyDescent="0.9">
      <c r="A33" s="75"/>
      <c r="B33" s="190"/>
      <c r="C33" s="126"/>
      <c r="D33" s="126"/>
      <c r="E33" s="126"/>
      <c r="F33" s="126"/>
      <c r="G33" s="126"/>
      <c r="H33" s="126" t="s">
        <v>152</v>
      </c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90"/>
      <c r="C34" s="126"/>
      <c r="D34" s="126"/>
      <c r="E34" s="126"/>
      <c r="F34" s="126"/>
      <c r="G34" s="126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>
        <v>8</v>
      </c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3.5999999999999996</v>
      </c>
      <c r="Y36" s="97">
        <f>P14*0.08</f>
        <v>4.8</v>
      </c>
      <c r="Z36" s="97">
        <f>P14*0.12</f>
        <v>7.1999999999999993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B38" s="157" t="s">
        <v>67</v>
      </c>
      <c r="C38" s="157"/>
      <c r="D38" s="140"/>
      <c r="E38" s="140"/>
      <c r="F38" s="140"/>
      <c r="G38" s="140"/>
      <c r="H38" s="140"/>
      <c r="I38" s="158" t="s">
        <v>14</v>
      </c>
      <c r="J38" s="140"/>
      <c r="K38" s="157" t="s">
        <v>69</v>
      </c>
      <c r="L38" s="157"/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B39" s="125" cm="1">
        <f t="array" ref="B39:B48">Menüplan!C6:C15</f>
        <v>0</v>
      </c>
      <c r="C39" s="125"/>
      <c r="D39" s="125"/>
      <c r="E39" s="125"/>
      <c r="F39" s="125"/>
      <c r="G39" s="125"/>
      <c r="H39" s="125"/>
      <c r="I39" s="125" cm="1">
        <f t="array" ref="I39:I48">Menüplan!L6:L15</f>
        <v>0</v>
      </c>
      <c r="J39" s="125"/>
      <c r="K39" s="125" cm="1">
        <f t="array" ref="K39:K48">Menüplan!F6:F15</f>
        <v>0</v>
      </c>
      <c r="T39" s="97"/>
      <c r="U39" s="97"/>
      <c r="V39" s="133"/>
      <c r="W39" s="97"/>
      <c r="X39" s="97">
        <f>P14*0.08</f>
        <v>4.8</v>
      </c>
      <c r="Y39" s="97">
        <f>P14*0.11</f>
        <v>6.6</v>
      </c>
      <c r="Z39" s="97">
        <f>P14*0.2</f>
        <v>12</v>
      </c>
      <c r="AA39" s="97"/>
      <c r="AB39" s="97">
        <f>P14*0.22</f>
        <v>13.2</v>
      </c>
      <c r="AC39" s="97">
        <f>P14*0.08</f>
        <v>4.8</v>
      </c>
      <c r="AD39" s="97">
        <f>P14*0.07</f>
        <v>4.2</v>
      </c>
      <c r="AE39" s="97">
        <f>P14*0.075</f>
        <v>4.5</v>
      </c>
      <c r="AF39" s="97">
        <f>P14*0.05</f>
        <v>3</v>
      </c>
      <c r="AG39" s="107">
        <f>P14*0.03</f>
        <v>1.7999999999999998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B40" s="125" t="str">
        <v>Gemischter Blattsalat | Rüeblistreifen</v>
      </c>
      <c r="C40" s="125"/>
      <c r="D40" s="125"/>
      <c r="E40" s="125"/>
      <c r="F40" s="125"/>
      <c r="G40" s="125"/>
      <c r="H40" s="125"/>
      <c r="I40" s="125">
        <v>0</v>
      </c>
      <c r="J40" s="125"/>
      <c r="K40" s="125" t="str">
        <v>Gemischter Blattsalat | Wakame</v>
      </c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B41" s="125" t="str">
        <v>Hausgemachte Dressings</v>
      </c>
      <c r="C41" s="125"/>
      <c r="D41" s="125"/>
      <c r="E41" s="125"/>
      <c r="F41" s="125"/>
      <c r="G41" s="125"/>
      <c r="H41" s="125"/>
      <c r="I41" s="125" t="str">
        <v>Caesar Salat</v>
      </c>
      <c r="J41" s="125"/>
      <c r="K41" s="125" t="str">
        <v>Hausgemachte Dressings</v>
      </c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B42" s="125">
        <v>0</v>
      </c>
      <c r="C42" s="125"/>
      <c r="D42" s="125"/>
      <c r="E42" s="125"/>
      <c r="F42" s="125"/>
      <c r="G42" s="125"/>
      <c r="H42" s="125"/>
      <c r="I42" s="125" t="str">
        <v>Pouletbrust | Speck | Avocado</v>
      </c>
      <c r="J42" s="125"/>
      <c r="K42" s="125">
        <v>0</v>
      </c>
      <c r="T42" s="97"/>
      <c r="U42" s="97"/>
      <c r="V42" s="133"/>
      <c r="W42" s="97"/>
      <c r="X42" s="97">
        <f>P14*0.12</f>
        <v>7.1999999999999993</v>
      </c>
      <c r="Y42" s="97">
        <f>P14*0.06</f>
        <v>3.5999999999999996</v>
      </c>
      <c r="Z42" s="97">
        <f>P14*0.04</f>
        <v>2.4</v>
      </c>
      <c r="AA42" s="97"/>
      <c r="AB42" s="97"/>
      <c r="AC42" s="97">
        <f>P14*0.03</f>
        <v>1.7999999999999998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B43" s="125" t="str">
        <v xml:space="preserve">Hausgemachte Frikadelle an Rosmarin Jus </v>
      </c>
      <c r="C43" s="125"/>
      <c r="D43" s="125"/>
      <c r="E43" s="125"/>
      <c r="F43" s="125"/>
      <c r="G43" s="125"/>
      <c r="H43" s="125"/>
      <c r="I43" s="125" t="str">
        <v>Champignons | Frische  Kräuter | Croutons</v>
      </c>
      <c r="J43" s="125"/>
      <c r="K43" s="125" t="str">
        <v>Schweinsgeschnetzeltes Süss &amp; Sauer</v>
      </c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B44" s="125" t="str">
        <v>Rind | Schwein | Kräuter</v>
      </c>
      <c r="C44" s="125"/>
      <c r="D44" s="125"/>
      <c r="E44" s="125"/>
      <c r="F44" s="125"/>
      <c r="G44" s="125"/>
      <c r="H44" s="125"/>
      <c r="I44" s="125">
        <v>0</v>
      </c>
      <c r="J44" s="125"/>
      <c r="K44" s="125" t="str">
        <v>Ananas | Peperoni | Zwiebeln</v>
      </c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B45" s="125">
        <v>0</v>
      </c>
      <c r="C45" s="125"/>
      <c r="D45" s="125"/>
      <c r="E45" s="125"/>
      <c r="F45" s="125"/>
      <c r="G45" s="125"/>
      <c r="H45" s="125"/>
      <c r="I45" s="125" t="str">
        <v>Hausgemachtes Käsedressing</v>
      </c>
      <c r="J45" s="125"/>
      <c r="K45" s="125">
        <v>0</v>
      </c>
      <c r="T45" s="97"/>
      <c r="U45" s="97"/>
      <c r="V45" s="139"/>
      <c r="W45" s="138"/>
      <c r="X45" s="138">
        <f>P14*0.005</f>
        <v>0.3</v>
      </c>
      <c r="Y45" s="138">
        <f>P14*0.01</f>
        <v>0.6</v>
      </c>
      <c r="Z45" s="138">
        <f>P14*0.04</f>
        <v>2.4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B46" s="125" t="str">
        <v>Fusili</v>
      </c>
      <c r="C46" s="125"/>
      <c r="D46" s="125"/>
      <c r="E46" s="125"/>
      <c r="F46" s="125"/>
      <c r="G46" s="125"/>
      <c r="H46" s="125"/>
      <c r="I46" s="125">
        <v>0</v>
      </c>
      <c r="J46" s="125"/>
      <c r="K46" s="125" t="str">
        <v>Basmati Reis</v>
      </c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B47" s="125" t="str">
        <v>Blumenkohl mornay Art</v>
      </c>
      <c r="C47" s="125"/>
      <c r="D47" s="125"/>
      <c r="E47" s="125"/>
      <c r="F47" s="125"/>
      <c r="G47" s="125"/>
      <c r="H47" s="125"/>
      <c r="I47" s="125">
        <v>0</v>
      </c>
      <c r="J47" s="125"/>
      <c r="K47" s="125">
        <v>0</v>
      </c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B48" s="125">
        <v>0</v>
      </c>
      <c r="C48" s="125"/>
      <c r="D48" s="125"/>
      <c r="E48" s="125"/>
      <c r="F48" s="125"/>
      <c r="G48" s="125"/>
      <c r="H48" s="125"/>
      <c r="I48" s="125">
        <v>0</v>
      </c>
      <c r="J48" s="125"/>
      <c r="K48" s="125" t="str">
        <v>Himbeer-Mousse</v>
      </c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:67" s="126" customFormat="1" x14ac:dyDescent="0.9"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:67" s="126" customFormat="1" x14ac:dyDescent="0.9">
      <c r="B50" s="159" t="s">
        <v>68</v>
      </c>
      <c r="C50" s="159"/>
      <c r="D50" s="160"/>
      <c r="E50" s="160"/>
      <c r="F50" s="160"/>
      <c r="G50" s="160"/>
      <c r="H50" s="160"/>
      <c r="I50" s="160"/>
      <c r="J50" s="160"/>
      <c r="K50" s="159" t="s">
        <v>68</v>
      </c>
      <c r="L50" s="159"/>
      <c r="M50" s="159"/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:67" s="126" customFormat="1" x14ac:dyDescent="0.9">
      <c r="B51" s="125" cm="1">
        <f t="array" ref="B51:B55">Menüplan!I6:I10</f>
        <v>0</v>
      </c>
      <c r="C51" s="125"/>
      <c r="D51" s="125"/>
      <c r="E51" s="125"/>
      <c r="F51" s="125"/>
      <c r="G51" s="125"/>
      <c r="H51" s="125"/>
      <c r="I51" s="125"/>
      <c r="J51" s="125"/>
      <c r="K51" s="125" t="str" cm="1">
        <f t="array" ref="K51:K54">Menüplan!I12:I15</f>
        <v>Planted Chicken Süss &amp; Sauer</v>
      </c>
      <c r="L51" s="125"/>
      <c r="M51" s="125"/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:67" s="126" customFormat="1" x14ac:dyDescent="0.9">
      <c r="B52" s="125" t="str">
        <v>Vegetarische Frikadelle an Rosmarin Jus</v>
      </c>
      <c r="C52" s="125"/>
      <c r="D52" s="125"/>
      <c r="E52" s="125"/>
      <c r="F52" s="125"/>
      <c r="G52" s="125"/>
      <c r="H52" s="125"/>
      <c r="I52" s="125"/>
      <c r="J52" s="125"/>
      <c r="K52" s="125" t="str">
        <v>Ananas | Peperoni | Zwiebeln</v>
      </c>
      <c r="L52" s="125"/>
      <c r="M52" s="125"/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:67" s="126" customFormat="1" x14ac:dyDescent="0.9">
      <c r="B53" s="125">
        <v>0</v>
      </c>
      <c r="C53" s="125"/>
      <c r="D53" s="125"/>
      <c r="E53" s="125"/>
      <c r="F53" s="125"/>
      <c r="G53" s="125"/>
      <c r="H53" s="125"/>
      <c r="I53" s="125"/>
      <c r="J53" s="125"/>
      <c r="K53" s="125">
        <v>0</v>
      </c>
      <c r="L53" s="125"/>
      <c r="M53" s="125"/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:67" s="126" customFormat="1" x14ac:dyDescent="0.9">
      <c r="B54" s="125" t="str">
        <v>Fusili</v>
      </c>
      <c r="C54" s="125"/>
      <c r="D54" s="125"/>
      <c r="E54" s="125"/>
      <c r="F54" s="125"/>
      <c r="G54" s="125"/>
      <c r="H54" s="125"/>
      <c r="I54" s="125"/>
      <c r="J54" s="125"/>
      <c r="K54" s="125" t="str">
        <v>Basmati Reis</v>
      </c>
      <c r="L54" s="125"/>
      <c r="M54" s="125"/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:67" s="126" customFormat="1" x14ac:dyDescent="0.9">
      <c r="B55" s="125" t="str">
        <v>Blumenkohl mornay Art</v>
      </c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:67" s="126" customFormat="1" x14ac:dyDescent="0.9"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:67" s="126" customFormat="1" x14ac:dyDescent="0.9"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:67" s="126" customFormat="1" x14ac:dyDescent="0.9"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:67" s="126" customFormat="1" x14ac:dyDescent="0.9"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:67" s="126" customFormat="1" x14ac:dyDescent="0.9"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:67" s="126" customFormat="1" x14ac:dyDescent="0.9"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:67" s="126" customFormat="1" x14ac:dyDescent="0.9"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:67" s="126" customFormat="1" x14ac:dyDescent="0.9"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:67" s="126" customFormat="1" x14ac:dyDescent="0.9"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disablePrompts="1" count="1">
    <dataValidation type="list" allowBlank="1" showInputMessage="1" showErrorMessage="1" sqref="P2 B22 I2 B15 K15 K22" xr:uid="{D26CE59F-6487-41CC-8C2C-3DD007DCEC0F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504" r:id="rId4" name="Spinner 144">
              <controlPr locked="0" defaultSize="0" autoPict="0">
                <anchor moveWithCells="1" sizeWithCells="1">
                  <from>
                    <xdr:col>2</xdr:col>
                    <xdr:colOff>266700</xdr:colOff>
                    <xdr:row>0</xdr:row>
                    <xdr:rowOff>152400</xdr:rowOff>
                  </from>
                  <to>
                    <xdr:col>3</xdr:col>
                    <xdr:colOff>1676400</xdr:colOff>
                    <xdr:row>0</xdr:row>
                    <xdr:rowOff>990600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FF63B-B5FF-4D4D-BA09-9057CA89DAC1}">
  <sheetPr>
    <pageSetUpPr fitToPage="1"/>
  </sheetPr>
  <dimension ref="A1:BO89"/>
  <sheetViews>
    <sheetView topLeftCell="A13" zoomScale="17" zoomScaleNormal="17" workbookViewId="0">
      <selection activeCell="H33" sqref="H33"/>
    </sheetView>
  </sheetViews>
  <sheetFormatPr baseColWidth="10" defaultRowHeight="61.5" x14ac:dyDescent="0.9"/>
  <cols>
    <col min="1" max="1" width="88.5703125" customWidth="1"/>
    <col min="2" max="2" width="38.28515625" customWidth="1"/>
    <col min="3" max="3" width="28" customWidth="1"/>
    <col min="4" max="4" width="28" style="208" customWidth="1"/>
    <col min="5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/>
    <col min="22" max="22" width="29.7109375" style="97" customWidth="1"/>
    <col min="23" max="23" width="11.42578125" style="97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29" t="s">
        <v>28</v>
      </c>
      <c r="C1" s="85"/>
      <c r="D1" s="199"/>
      <c r="E1" s="174">
        <f>'GHP Montag'!E1</f>
        <v>1</v>
      </c>
      <c r="F1" s="86"/>
      <c r="G1" s="86"/>
      <c r="H1" s="86"/>
      <c r="I1" s="87" t="s">
        <v>6</v>
      </c>
      <c r="J1" s="86"/>
      <c r="K1" s="86"/>
      <c r="L1" s="234">
        <f>Menüplan!A18</f>
        <v>46161</v>
      </c>
      <c r="M1" s="235"/>
      <c r="N1" s="236"/>
      <c r="O1" s="88" t="s">
        <v>20</v>
      </c>
      <c r="P1" s="89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200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214">
        <v>0</v>
      </c>
      <c r="C3" s="211"/>
      <c r="D3" s="211"/>
      <c r="E3" s="211"/>
      <c r="F3" s="97"/>
      <c r="G3" s="97"/>
      <c r="H3" s="123"/>
      <c r="I3" s="123"/>
      <c r="J3" s="68"/>
      <c r="K3" s="144"/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214" t="s">
        <v>77</v>
      </c>
      <c r="C4" s="211"/>
      <c r="D4" s="211"/>
      <c r="E4" s="211"/>
      <c r="F4" s="123"/>
      <c r="G4" s="123"/>
      <c r="H4" s="123"/>
      <c r="I4" s="123"/>
      <c r="J4" s="95"/>
      <c r="K4" s="121" t="s">
        <v>77</v>
      </c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6.24</v>
      </c>
      <c r="Y4" s="97">
        <f>G14*0.12</f>
        <v>12.48</v>
      </c>
      <c r="Z4" s="97">
        <f>G14*0.04</f>
        <v>4.16</v>
      </c>
      <c r="AB4" s="97">
        <f>G14*0.04</f>
        <v>4.16</v>
      </c>
      <c r="AG4" s="107"/>
    </row>
    <row r="5" spans="1:33" x14ac:dyDescent="0.9">
      <c r="A5" s="95"/>
      <c r="B5" s="214" t="s">
        <v>78</v>
      </c>
      <c r="C5" s="211"/>
      <c r="D5" s="211"/>
      <c r="E5" s="211"/>
      <c r="F5" s="123"/>
      <c r="G5" s="123"/>
      <c r="H5" s="123"/>
      <c r="I5" s="123"/>
      <c r="J5" s="95"/>
      <c r="K5" s="121" t="s">
        <v>78</v>
      </c>
      <c r="L5" s="123"/>
      <c r="M5" s="123"/>
      <c r="N5" s="123"/>
      <c r="O5" s="123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214">
        <v>0</v>
      </c>
      <c r="C6" s="123"/>
      <c r="D6" s="123"/>
      <c r="E6" s="123"/>
      <c r="F6" s="123"/>
      <c r="G6" s="123"/>
      <c r="H6" s="123"/>
      <c r="I6" s="123"/>
      <c r="J6" s="69"/>
      <c r="K6" s="121">
        <v>0</v>
      </c>
      <c r="L6" s="97"/>
      <c r="M6" s="97"/>
      <c r="N6" s="97"/>
      <c r="O6" s="109"/>
      <c r="P6" s="97"/>
      <c r="Q6" s="97"/>
      <c r="R6" s="97"/>
      <c r="S6" s="107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215" t="s">
        <v>79</v>
      </c>
      <c r="C7" s="211"/>
      <c r="D7" s="211"/>
      <c r="E7" s="211"/>
      <c r="F7" s="211"/>
      <c r="G7" s="97"/>
      <c r="H7" s="97"/>
      <c r="I7" s="97"/>
      <c r="J7" s="69"/>
      <c r="K7" s="121" t="s">
        <v>129</v>
      </c>
      <c r="L7" s="97"/>
      <c r="M7" s="97"/>
      <c r="N7" s="97"/>
      <c r="O7" s="109"/>
      <c r="P7" s="97" t="s">
        <v>197</v>
      </c>
      <c r="Q7" s="97"/>
      <c r="R7" s="97"/>
      <c r="S7" s="107"/>
      <c r="V7" s="133" t="s">
        <v>35</v>
      </c>
      <c r="X7" s="97">
        <f>SUM(B14+E14+F14)*0.16</f>
        <v>17.28</v>
      </c>
      <c r="Y7" s="97">
        <f>SUM(B14+E14+F14)*0.12</f>
        <v>12.959999999999999</v>
      </c>
      <c r="Z7" s="97">
        <f>SUM(B14+E14+F14)*0.08</f>
        <v>8.64</v>
      </c>
      <c r="AG7" s="107"/>
    </row>
    <row r="8" spans="1:33" x14ac:dyDescent="0.9">
      <c r="A8" s="70"/>
      <c r="B8" s="189">
        <v>0</v>
      </c>
      <c r="C8" s="97"/>
      <c r="D8" s="97"/>
      <c r="E8" s="123"/>
      <c r="F8" s="123"/>
      <c r="G8" s="123"/>
      <c r="H8" s="123"/>
      <c r="I8" s="123"/>
      <c r="J8" s="70"/>
      <c r="K8" s="121" t="s">
        <v>130</v>
      </c>
      <c r="L8" s="97"/>
      <c r="M8" s="97"/>
      <c r="N8" s="97"/>
      <c r="O8" s="97"/>
      <c r="P8" s="97"/>
      <c r="Q8" s="97"/>
      <c r="R8" s="97"/>
      <c r="S8" s="107"/>
      <c r="V8" s="97" t="s">
        <v>61</v>
      </c>
      <c r="X8" s="97">
        <f>SUM(B14+E14+F14+D14)*0.16</f>
        <v>17.920000000000002</v>
      </c>
      <c r="Y8" s="97">
        <f>SUM(B14+E14+F14+D14)*0.12</f>
        <v>13.44</v>
      </c>
      <c r="Z8" s="97">
        <f>SUM(B14+E14+F14+D14)*0.08</f>
        <v>8.9600000000000009</v>
      </c>
      <c r="AG8" s="107"/>
    </row>
    <row r="9" spans="1:33" x14ac:dyDescent="0.9">
      <c r="A9" s="69"/>
      <c r="B9" s="130" t="s">
        <v>118</v>
      </c>
      <c r="C9" s="97"/>
      <c r="D9" s="97" t="s">
        <v>164</v>
      </c>
      <c r="E9" s="123"/>
      <c r="F9" s="123"/>
      <c r="G9" s="123"/>
      <c r="H9" s="123"/>
      <c r="I9" s="123"/>
      <c r="J9" s="69"/>
      <c r="K9" s="121" t="s">
        <v>131</v>
      </c>
      <c r="L9" s="97"/>
      <c r="M9" s="97"/>
      <c r="N9" s="97"/>
      <c r="O9" s="97"/>
      <c r="P9" s="97"/>
      <c r="Q9" s="97"/>
      <c r="R9" s="97"/>
      <c r="S9" s="107"/>
      <c r="V9" s="133" t="s">
        <v>37</v>
      </c>
      <c r="X9" s="97">
        <f>($D$14)*0.16</f>
        <v>0.64</v>
      </c>
      <c r="Y9" s="97">
        <f>($D$14)*0.12</f>
        <v>0.48</v>
      </c>
      <c r="Z9" s="97">
        <f>($D$14)*0.08</f>
        <v>0.32</v>
      </c>
      <c r="AG9" s="107"/>
    </row>
    <row r="10" spans="1:33" x14ac:dyDescent="0.9">
      <c r="A10" s="69"/>
      <c r="B10" s="130" t="s">
        <v>80</v>
      </c>
      <c r="C10" s="97"/>
      <c r="D10" s="97" t="s">
        <v>165</v>
      </c>
      <c r="E10" s="123"/>
      <c r="F10" s="123"/>
      <c r="G10" s="123"/>
      <c r="H10" s="123"/>
      <c r="I10" s="123"/>
      <c r="J10" s="69"/>
      <c r="K10" s="121"/>
      <c r="L10" s="97"/>
      <c r="M10" s="97"/>
      <c r="N10" s="97"/>
      <c r="O10" s="97"/>
      <c r="P10" s="97"/>
      <c r="Q10" s="97"/>
      <c r="R10" s="97"/>
      <c r="S10" s="107"/>
      <c r="V10" s="133" t="s">
        <v>38</v>
      </c>
      <c r="X10" s="97">
        <f>($C$14)*0.16</f>
        <v>0.32</v>
      </c>
      <c r="Y10" s="97">
        <f>($C$14)*0.12</f>
        <v>0.24</v>
      </c>
      <c r="Z10" s="97">
        <f>($C$14)*0.08</f>
        <v>0.16</v>
      </c>
      <c r="AG10" s="107"/>
    </row>
    <row r="11" spans="1:33" x14ac:dyDescent="0.9">
      <c r="A11" s="69"/>
      <c r="B11" s="130">
        <v>0</v>
      </c>
      <c r="C11" s="97"/>
      <c r="D11" s="97"/>
      <c r="E11" s="123"/>
      <c r="F11" s="123"/>
      <c r="G11" s="123"/>
      <c r="H11" s="123"/>
      <c r="I11" s="123"/>
      <c r="J11" s="69"/>
      <c r="K11" s="115"/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30" t="s">
        <v>97</v>
      </c>
      <c r="C12" s="123"/>
      <c r="D12" s="123"/>
      <c r="E12" s="123"/>
      <c r="F12" s="123" t="s">
        <v>179</v>
      </c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185" t="s">
        <v>17</v>
      </c>
      <c r="C13" s="186"/>
      <c r="D13" s="201"/>
      <c r="E13" s="187"/>
      <c r="F13" s="188"/>
      <c r="G13" s="66" t="s">
        <v>18</v>
      </c>
      <c r="H13" s="154"/>
      <c r="I13" s="130"/>
      <c r="J13" s="70"/>
      <c r="K13" s="185" t="s">
        <v>17</v>
      </c>
      <c r="L13" s="186"/>
      <c r="M13" s="186"/>
      <c r="N13" s="187"/>
      <c r="O13" s="188"/>
      <c r="P13" s="66" t="s">
        <v>18</v>
      </c>
      <c r="Q13" s="96"/>
      <c r="R13" s="96"/>
      <c r="S13" s="101"/>
      <c r="V13" s="133"/>
      <c r="X13" s="97">
        <f>G14*0.06</f>
        <v>6.24</v>
      </c>
      <c r="Y13" s="97">
        <f>G14*0.08</f>
        <v>8.32</v>
      </c>
      <c r="Z13" s="97">
        <f>G14*0.12</f>
        <v>12.48</v>
      </c>
      <c r="AG13" s="107"/>
    </row>
    <row r="14" spans="1:33" ht="62.25" thickBot="1" x14ac:dyDescent="0.95">
      <c r="A14" s="71"/>
      <c r="B14" s="66">
        <v>107</v>
      </c>
      <c r="C14" s="67">
        <v>2</v>
      </c>
      <c r="D14" s="202">
        <v>4</v>
      </c>
      <c r="E14" s="67">
        <v>1</v>
      </c>
      <c r="F14" s="66">
        <v>0</v>
      </c>
      <c r="G14" s="99">
        <f>SUM(B14:F14)-B36</f>
        <v>104</v>
      </c>
      <c r="H14" s="175"/>
      <c r="I14" s="130"/>
      <c r="J14" s="194"/>
      <c r="K14" s="66">
        <v>67</v>
      </c>
      <c r="L14" s="67">
        <v>0</v>
      </c>
      <c r="M14" s="66">
        <v>4</v>
      </c>
      <c r="N14" s="67">
        <v>1</v>
      </c>
      <c r="O14" s="66">
        <v>0</v>
      </c>
      <c r="P14" s="99">
        <f>SUM(K14:O14)</f>
        <v>72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203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22" t="s">
        <v>108</v>
      </c>
      <c r="C16" s="82"/>
      <c r="D16" s="82"/>
      <c r="E16" s="116"/>
      <c r="F16" s="116"/>
      <c r="G16" s="116"/>
      <c r="H16" s="125"/>
      <c r="I16" s="123"/>
      <c r="J16" s="68"/>
      <c r="K16" s="122" t="s">
        <v>129</v>
      </c>
      <c r="L16" s="82"/>
      <c r="M16" s="82"/>
      <c r="N16" s="82"/>
      <c r="O16" s="82"/>
      <c r="P16" s="57"/>
      <c r="Q16" s="149"/>
      <c r="R16" s="161"/>
      <c r="S16" s="117"/>
      <c r="V16" s="133"/>
      <c r="X16" s="97">
        <f>G14*0.08</f>
        <v>8.32</v>
      </c>
      <c r="Y16" s="97">
        <f>G14*0.11</f>
        <v>11.44</v>
      </c>
      <c r="Z16" s="97">
        <f>G14*0.2</f>
        <v>20.8</v>
      </c>
      <c r="AB16" s="97">
        <f>G14*0.22</f>
        <v>22.88</v>
      </c>
      <c r="AC16" s="97">
        <f>G14*0.08</f>
        <v>8.32</v>
      </c>
      <c r="AD16" s="97">
        <f>G14*0.07</f>
        <v>7.2800000000000011</v>
      </c>
      <c r="AE16" s="97">
        <f>G14*0.075</f>
        <v>7.8</v>
      </c>
      <c r="AF16" s="97">
        <f>G14*0.05</f>
        <v>5.2</v>
      </c>
      <c r="AG16" s="107">
        <f>G14*0.03</f>
        <v>3.12</v>
      </c>
    </row>
    <row r="17" spans="1:34" ht="62.25" thickBot="1" x14ac:dyDescent="0.95">
      <c r="A17" s="74"/>
      <c r="B17" s="121">
        <v>0</v>
      </c>
      <c r="C17" s="126"/>
      <c r="D17" s="126"/>
      <c r="E17" s="125"/>
      <c r="F17" s="125"/>
      <c r="G17" s="125"/>
      <c r="H17" s="125"/>
      <c r="I17" s="123"/>
      <c r="J17" s="69"/>
      <c r="K17" s="121" t="s">
        <v>130</v>
      </c>
      <c r="L17" s="126"/>
      <c r="M17" s="126"/>
      <c r="N17" s="126"/>
      <c r="O17" s="126"/>
      <c r="P17" s="58"/>
      <c r="Q17" s="133" t="s">
        <v>166</v>
      </c>
      <c r="R17" s="123"/>
      <c r="S17" s="114"/>
      <c r="V17" s="133"/>
      <c r="AG17" s="107"/>
    </row>
    <row r="18" spans="1:34" x14ac:dyDescent="0.9">
      <c r="A18" s="74"/>
      <c r="B18" s="122" t="s">
        <v>118</v>
      </c>
      <c r="C18" s="126"/>
      <c r="D18" s="126"/>
      <c r="E18" s="125"/>
      <c r="F18" s="125"/>
      <c r="G18" s="125"/>
      <c r="H18" s="125"/>
      <c r="I18" s="123"/>
      <c r="J18" s="69"/>
      <c r="K18" s="121" t="s">
        <v>132</v>
      </c>
      <c r="L18" s="126"/>
      <c r="M18" s="126"/>
      <c r="N18" s="126"/>
      <c r="O18" s="126"/>
      <c r="P18" s="58"/>
      <c r="Q18" s="133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21" t="s">
        <v>80</v>
      </c>
      <c r="C19" s="126"/>
      <c r="D19" s="126"/>
      <c r="E19" s="125"/>
      <c r="F19" s="125"/>
      <c r="G19" s="125"/>
      <c r="H19" s="125"/>
      <c r="I19" s="123"/>
      <c r="J19" s="69"/>
      <c r="K19" s="121" t="s">
        <v>90</v>
      </c>
      <c r="L19" s="126"/>
      <c r="M19" s="126"/>
      <c r="N19" s="126"/>
      <c r="O19" s="126"/>
      <c r="P19" s="58"/>
      <c r="Q19" s="133" t="s">
        <v>167</v>
      </c>
      <c r="R19" s="123"/>
      <c r="S19" s="114"/>
      <c r="V19" s="133"/>
      <c r="X19" s="97">
        <f>G14*0.12</f>
        <v>12.48</v>
      </c>
      <c r="Y19" s="97">
        <f>G14*0.06</f>
        <v>6.24</v>
      </c>
      <c r="Z19" s="97">
        <f>G14*0.04</f>
        <v>4.16</v>
      </c>
      <c r="AC19" s="97">
        <f>G14*0.03</f>
        <v>3.12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216"/>
      <c r="L20" s="217"/>
      <c r="M20" s="217"/>
      <c r="N20" s="217"/>
      <c r="O20" s="217"/>
      <c r="P20" s="218"/>
      <c r="Q20" s="133" t="s">
        <v>168</v>
      </c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2</v>
      </c>
      <c r="C21" s="237" t="s">
        <v>19</v>
      </c>
      <c r="D21" s="238"/>
      <c r="E21" s="238"/>
      <c r="F21" s="238"/>
      <c r="G21" s="239"/>
      <c r="I21" s="97"/>
      <c r="J21" s="71"/>
      <c r="K21" s="100">
        <f>K140</f>
        <v>0</v>
      </c>
      <c r="L21" s="237" t="s">
        <v>19</v>
      </c>
      <c r="M21" s="238"/>
      <c r="N21" s="238"/>
      <c r="O21" s="238"/>
      <c r="P21" s="239"/>
      <c r="Q21" s="133" t="s">
        <v>169</v>
      </c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204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33" t="s">
        <v>170</v>
      </c>
      <c r="R22" s="123"/>
      <c r="S22" s="114"/>
      <c r="V22" s="139"/>
      <c r="W22" s="138"/>
      <c r="X22" s="138">
        <f>G14*0.005</f>
        <v>0.52</v>
      </c>
      <c r="Y22" s="138">
        <f>G14*0.01</f>
        <v>1.04</v>
      </c>
      <c r="Z22" s="138">
        <f>G14*0.04</f>
        <v>4.16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33" t="s">
        <v>171</v>
      </c>
      <c r="R23" s="123"/>
      <c r="S23" s="124"/>
    </row>
    <row r="24" spans="1:34" ht="61.5" customHeight="1" thickBot="1" x14ac:dyDescent="0.95">
      <c r="A24" s="74"/>
      <c r="B24" s="78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33" t="s">
        <v>172</v>
      </c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33" t="s">
        <v>173</v>
      </c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4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4</v>
      </c>
      <c r="L26" s="240" t="s">
        <v>19</v>
      </c>
      <c r="M26" s="241"/>
      <c r="N26" s="241"/>
      <c r="O26" s="241"/>
      <c r="P26" s="242"/>
      <c r="Q26" s="133" t="s">
        <v>174</v>
      </c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205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33" t="s">
        <v>175</v>
      </c>
      <c r="R27" s="123"/>
      <c r="S27" s="124"/>
      <c r="U27" s="126"/>
      <c r="V27" s="133"/>
      <c r="X27" s="97">
        <f>P14*0.06</f>
        <v>4.32</v>
      </c>
      <c r="Y27" s="97">
        <f>P14*0.12</f>
        <v>8.64</v>
      </c>
      <c r="Z27" s="97">
        <f>P14*0.04</f>
        <v>2.88</v>
      </c>
      <c r="AB27" s="97">
        <f>P14*0.04</f>
        <v>2.88</v>
      </c>
      <c r="AG27" s="107"/>
      <c r="AH27" s="126"/>
    </row>
    <row r="28" spans="1:34" x14ac:dyDescent="0.9">
      <c r="A28" s="75"/>
      <c r="B28" s="121" t="s">
        <v>77</v>
      </c>
      <c r="C28" s="82"/>
      <c r="D28" s="82"/>
      <c r="E28" s="82"/>
      <c r="F28" s="82"/>
      <c r="G28" s="82"/>
      <c r="H28" s="82"/>
      <c r="I28" s="161"/>
      <c r="J28" s="162"/>
      <c r="K28" s="123"/>
      <c r="L28" s="125"/>
      <c r="M28" s="123"/>
      <c r="N28" s="125"/>
      <c r="O28" s="123"/>
      <c r="P28" s="114"/>
      <c r="Q28" s="133" t="s">
        <v>176</v>
      </c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21" t="s">
        <v>78</v>
      </c>
      <c r="C29" s="126"/>
      <c r="D29" s="126"/>
      <c r="E29" s="126"/>
      <c r="F29" s="126"/>
      <c r="G29" s="126"/>
      <c r="H29" s="126"/>
      <c r="I29" s="123"/>
      <c r="J29" s="162"/>
      <c r="K29" s="123"/>
      <c r="L29" s="123"/>
      <c r="M29" s="123"/>
      <c r="N29" s="123"/>
      <c r="O29" s="123"/>
      <c r="P29" s="124"/>
      <c r="Q29" s="133" t="s">
        <v>177</v>
      </c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21">
        <v>0</v>
      </c>
      <c r="C30" s="126"/>
      <c r="D30" s="126"/>
      <c r="E30" s="126"/>
      <c r="F30" s="126"/>
      <c r="G30" s="126"/>
      <c r="H30" s="126"/>
      <c r="I30" s="123"/>
      <c r="J30" s="162"/>
      <c r="K30" s="123"/>
      <c r="L30" s="123"/>
      <c r="M30" s="123"/>
      <c r="N30" s="123"/>
      <c r="O30" s="123"/>
      <c r="P30" s="124"/>
      <c r="Q30" s="133"/>
      <c r="R30" s="123"/>
      <c r="S30" s="124"/>
      <c r="U30" s="126"/>
      <c r="V30" s="133" t="s">
        <v>35</v>
      </c>
      <c r="X30" s="97">
        <f>SUM(K14+N14+O14)*0.16</f>
        <v>10.88</v>
      </c>
      <c r="Y30" s="97">
        <f>SUM(K14+N14+O14)*0.12</f>
        <v>8.16</v>
      </c>
      <c r="Z30" s="97">
        <f>SUM(K14+N14+O14)*0.08</f>
        <v>5.44</v>
      </c>
      <c r="AG30" s="107"/>
      <c r="AH30" s="126"/>
    </row>
    <row r="31" spans="1:34" x14ac:dyDescent="0.9">
      <c r="A31" s="75"/>
      <c r="B31" s="121" t="s">
        <v>129</v>
      </c>
      <c r="C31" s="126"/>
      <c r="D31" s="126"/>
      <c r="E31" s="126"/>
      <c r="F31" s="126"/>
      <c r="G31" s="126"/>
      <c r="H31" s="126"/>
      <c r="I31" s="123"/>
      <c r="J31" s="162"/>
      <c r="K31" s="123"/>
      <c r="L31" s="123"/>
      <c r="M31" s="123"/>
      <c r="N31" s="123"/>
      <c r="O31" s="123"/>
      <c r="P31" s="124"/>
      <c r="Q31" s="133" t="s">
        <v>178</v>
      </c>
      <c r="R31" s="97"/>
      <c r="S31" s="124"/>
      <c r="U31" s="126"/>
      <c r="V31" s="97" t="s">
        <v>61</v>
      </c>
      <c r="X31" s="97">
        <f>SUM(K14+N14+O14+M14)*0.16</f>
        <v>11.52</v>
      </c>
      <c r="Y31" s="97">
        <f>SUM(K14+N14+O14+M14)*0.12</f>
        <v>8.64</v>
      </c>
      <c r="Z31" s="97">
        <f>SUM(D37+G37+I37+F37)*0.08</f>
        <v>0</v>
      </c>
      <c r="AG31" s="107"/>
      <c r="AH31" s="126"/>
    </row>
    <row r="32" spans="1:34" x14ac:dyDescent="0.9">
      <c r="A32" s="75"/>
      <c r="B32" s="190" t="s">
        <v>130</v>
      </c>
      <c r="C32" s="126"/>
      <c r="D32" s="126"/>
      <c r="E32" s="126"/>
      <c r="F32" s="126"/>
      <c r="G32" s="126"/>
      <c r="H32" s="126"/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0.64</v>
      </c>
      <c r="Y32" s="97">
        <f>($M$14)*0.12</f>
        <v>0.48</v>
      </c>
      <c r="Z32" s="97">
        <f>($M$14)*0.08</f>
        <v>0.32</v>
      </c>
      <c r="AG32" s="107"/>
      <c r="AH32" s="126"/>
    </row>
    <row r="33" spans="1:67" x14ac:dyDescent="0.9">
      <c r="A33" s="75"/>
      <c r="B33" s="190" t="s">
        <v>131</v>
      </c>
      <c r="C33" s="126"/>
      <c r="D33" s="126"/>
      <c r="E33" s="126"/>
      <c r="F33" s="126"/>
      <c r="G33" s="126"/>
      <c r="H33" s="126"/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47"/>
      <c r="C34" s="125"/>
      <c r="D34" s="125"/>
      <c r="E34" s="125"/>
      <c r="F34" s="125"/>
      <c r="G34" s="125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>
        <v>10</v>
      </c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4.32</v>
      </c>
      <c r="Y36" s="97">
        <f>P14*0.08</f>
        <v>5.76</v>
      </c>
      <c r="Z36" s="97">
        <f>P14*0.12</f>
        <v>8.64</v>
      </c>
      <c r="AG36" s="107"/>
      <c r="AH36" s="126"/>
    </row>
    <row r="37" spans="1:67" s="126" customFormat="1" x14ac:dyDescent="0.9">
      <c r="D37" s="125"/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B38" s="157" t="s">
        <v>67</v>
      </c>
      <c r="C38" s="157"/>
      <c r="D38" s="206"/>
      <c r="E38" s="140"/>
      <c r="F38" s="140"/>
      <c r="G38" s="140"/>
      <c r="H38" s="140"/>
      <c r="I38" s="158" t="s">
        <v>14</v>
      </c>
      <c r="J38" s="140"/>
      <c r="K38" s="157" t="s">
        <v>69</v>
      </c>
      <c r="L38" s="157"/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B39" s="125" cm="1">
        <f t="array" ref="B39:B48">Menüplan!C17:C26</f>
        <v>0</v>
      </c>
      <c r="C39" s="125"/>
      <c r="D39" s="125"/>
      <c r="E39" s="125"/>
      <c r="F39" s="125"/>
      <c r="G39" s="125"/>
      <c r="H39" s="125"/>
      <c r="I39" s="125" cm="1">
        <f t="array" ref="I39:I48">Menüplan!L17:L26</f>
        <v>0</v>
      </c>
      <c r="J39" s="125"/>
      <c r="K39" s="125" cm="1">
        <f t="array" ref="K39:K48">Menüplan!F17:F26</f>
        <v>0</v>
      </c>
      <c r="L39" s="125"/>
      <c r="T39" s="97"/>
      <c r="U39" s="97"/>
      <c r="V39" s="133"/>
      <c r="W39" s="97"/>
      <c r="X39" s="97">
        <f>P14*0.08</f>
        <v>5.76</v>
      </c>
      <c r="Y39" s="97">
        <f>P14*0.11</f>
        <v>7.92</v>
      </c>
      <c r="Z39" s="97">
        <f>P14*0.2</f>
        <v>14.4</v>
      </c>
      <c r="AA39" s="97"/>
      <c r="AB39" s="97">
        <f>P14*0.22</f>
        <v>15.84</v>
      </c>
      <c r="AC39" s="97">
        <f>P14*0.08</f>
        <v>5.76</v>
      </c>
      <c r="AD39" s="97">
        <f>P14*0.07</f>
        <v>5.0400000000000009</v>
      </c>
      <c r="AE39" s="97">
        <f>P14*0.075</f>
        <v>5.3999999999999995</v>
      </c>
      <c r="AF39" s="97">
        <f>P14*0.05</f>
        <v>3.6</v>
      </c>
      <c r="AG39" s="107">
        <f>P14*0.03</f>
        <v>2.16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B40" s="125" t="str">
        <v>Gemischter Blattsalat</v>
      </c>
      <c r="C40" s="125"/>
      <c r="D40" s="125"/>
      <c r="E40" s="125"/>
      <c r="F40" s="125"/>
      <c r="G40" s="125"/>
      <c r="H40" s="125"/>
      <c r="I40" s="125" t="str">
        <v>Gemischter Blattsalat</v>
      </c>
      <c r="J40" s="125"/>
      <c r="K40" s="125" t="str">
        <v>Gemischter Blattsalat</v>
      </c>
      <c r="L40" s="125"/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B41" s="125" t="str">
        <v>Hausgemachte Dressings</v>
      </c>
      <c r="C41" s="125"/>
      <c r="D41" s="125"/>
      <c r="E41" s="125"/>
      <c r="F41" s="125"/>
      <c r="G41" s="125"/>
      <c r="H41" s="125"/>
      <c r="I41" s="125" t="str">
        <v>Hausgemachte Dressings</v>
      </c>
      <c r="J41" s="125"/>
      <c r="K41" s="125" t="str">
        <v>Hausgemachte Dressings</v>
      </c>
      <c r="L41" s="125"/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B42" s="125">
        <v>0</v>
      </c>
      <c r="C42" s="125"/>
      <c r="D42" s="125"/>
      <c r="E42" s="125"/>
      <c r="F42" s="125"/>
      <c r="G42" s="125"/>
      <c r="H42" s="125"/>
      <c r="I42" s="125">
        <v>0</v>
      </c>
      <c r="J42" s="125"/>
      <c r="K42" s="125">
        <v>0</v>
      </c>
      <c r="L42" s="125"/>
      <c r="T42" s="97"/>
      <c r="U42" s="97"/>
      <c r="V42" s="133"/>
      <c r="W42" s="97"/>
      <c r="X42" s="97">
        <f>P14*0.12</f>
        <v>8.64</v>
      </c>
      <c r="Y42" s="97">
        <f>P14*0.06</f>
        <v>4.32</v>
      </c>
      <c r="Z42" s="97">
        <f>P14*0.04</f>
        <v>2.88</v>
      </c>
      <c r="AA42" s="97"/>
      <c r="AB42" s="97"/>
      <c r="AC42" s="97">
        <f>P14*0.03</f>
        <v>2.16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B43" s="125" t="str">
        <v>Kalbs-Pojarski Steak an Himbeersauce</v>
      </c>
      <c r="C43" s="125"/>
      <c r="D43" s="125"/>
      <c r="E43" s="125"/>
      <c r="F43" s="125"/>
      <c r="G43" s="125"/>
      <c r="H43" s="125"/>
      <c r="I43" s="125" t="str">
        <v>Herzhafte Gnocchi-Pfanne</v>
      </c>
      <c r="J43" s="125"/>
      <c r="K43" s="125" t="str">
        <v>Herzhafte Gnocchi-Pfanne</v>
      </c>
      <c r="L43" s="125"/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B44" s="125">
        <v>0</v>
      </c>
      <c r="C44" s="125"/>
      <c r="D44" s="125"/>
      <c r="E44" s="125"/>
      <c r="F44" s="125"/>
      <c r="G44" s="125"/>
      <c r="H44" s="125"/>
      <c r="I44" s="125" t="str">
        <v>Griess Gnocchi | Tomaten | Basilikum</v>
      </c>
      <c r="J44" s="125"/>
      <c r="K44" s="125" t="str">
        <v>Griess-Gnocchi | Tomaten | Basilikum</v>
      </c>
      <c r="L44" s="125"/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B45" s="125" t="str">
        <v>Kartoffelgratin</v>
      </c>
      <c r="C45" s="125"/>
      <c r="D45" s="125"/>
      <c r="E45" s="125"/>
      <c r="F45" s="125"/>
      <c r="G45" s="125"/>
      <c r="H45" s="125"/>
      <c r="I45" s="125" t="str">
        <v>Rindshackfleisch | Frischkäse | Mozzarella | Reibkäse</v>
      </c>
      <c r="J45" s="125"/>
      <c r="K45" s="125" t="str">
        <v>Rindshackfleisch | Frischkäse | Mozzarella | Reibkäse</v>
      </c>
      <c r="L45" s="125"/>
      <c r="T45" s="97"/>
      <c r="U45" s="97"/>
      <c r="V45" s="139"/>
      <c r="W45" s="138"/>
      <c r="X45" s="138">
        <f>P14*0.005</f>
        <v>0.36</v>
      </c>
      <c r="Y45" s="138">
        <f>P14*0.01</f>
        <v>0.72</v>
      </c>
      <c r="Z45" s="138">
        <f>P14*0.04</f>
        <v>2.88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B46" s="125" t="str">
        <v>Sautierte Zucchetti</v>
      </c>
      <c r="C46" s="125"/>
      <c r="D46" s="125"/>
      <c r="E46" s="125"/>
      <c r="F46" s="125"/>
      <c r="G46" s="125"/>
      <c r="H46" s="125"/>
      <c r="I46" s="125">
        <v>0</v>
      </c>
      <c r="J46" s="125"/>
      <c r="K46" s="125">
        <v>0</v>
      </c>
      <c r="L46" s="125"/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B47" s="125">
        <v>0</v>
      </c>
      <c r="C47" s="125"/>
      <c r="D47" s="125"/>
      <c r="E47" s="125"/>
      <c r="F47" s="125"/>
      <c r="G47" s="125"/>
      <c r="H47" s="125"/>
      <c r="I47" s="125">
        <v>0</v>
      </c>
      <c r="J47" s="125"/>
      <c r="K47" s="125">
        <v>0</v>
      </c>
      <c r="L47" s="125"/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B48" s="125" t="str">
        <v>Hausgemachtes Rüeblicake</v>
      </c>
      <c r="C48" s="125"/>
      <c r="D48" s="125"/>
      <c r="E48" s="125"/>
      <c r="F48" s="125"/>
      <c r="G48" s="125"/>
      <c r="H48" s="125"/>
      <c r="I48" s="125">
        <v>0</v>
      </c>
      <c r="J48" s="125"/>
      <c r="K48" s="125">
        <v>0</v>
      </c>
      <c r="L48" s="125"/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:67" s="126" customFormat="1" x14ac:dyDescent="0.9">
      <c r="D49" s="125"/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:67" s="126" customFormat="1" x14ac:dyDescent="0.9">
      <c r="B50" s="159" t="s">
        <v>68</v>
      </c>
      <c r="C50" s="159"/>
      <c r="D50" s="207"/>
      <c r="E50" s="160"/>
      <c r="F50" s="160"/>
      <c r="G50" s="160"/>
      <c r="H50" s="160"/>
      <c r="I50" s="160"/>
      <c r="J50" s="160"/>
      <c r="K50" s="159" t="s">
        <v>68</v>
      </c>
      <c r="L50" s="159"/>
      <c r="M50" s="159"/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:67" s="126" customFormat="1" x14ac:dyDescent="0.9">
      <c r="B51" s="125" cm="1">
        <f t="array" ref="B51:B55">Menüplan!I17:I21</f>
        <v>0</v>
      </c>
      <c r="C51" s="125"/>
      <c r="D51" s="125"/>
      <c r="E51" s="125"/>
      <c r="F51" s="125"/>
      <c r="G51" s="125"/>
      <c r="H51" s="125"/>
      <c r="I51" s="125"/>
      <c r="J51" s="125"/>
      <c r="K51" s="125" t="str" cm="1">
        <f t="array" ref="K51:K54">Menüplan!I23:I26</f>
        <v>Herzhafte Gnocchi-Pfanne</v>
      </c>
      <c r="L51" s="125"/>
      <c r="M51" s="125"/>
      <c r="N51" s="125"/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:67" s="126" customFormat="1" x14ac:dyDescent="0.9">
      <c r="B52" s="125" t="str">
        <v>Quornragout an Himbeersauce</v>
      </c>
      <c r="C52" s="125"/>
      <c r="D52" s="125"/>
      <c r="E52" s="125"/>
      <c r="F52" s="125"/>
      <c r="G52" s="125"/>
      <c r="H52" s="125"/>
      <c r="I52" s="125"/>
      <c r="J52" s="125"/>
      <c r="K52" s="125" t="str">
        <v>Griess Gnocchi | Tomaten | Basilikum</v>
      </c>
      <c r="L52" s="125"/>
      <c r="M52" s="125"/>
      <c r="N52" s="125"/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:67" s="126" customFormat="1" x14ac:dyDescent="0.9">
      <c r="B53" s="125">
        <v>0</v>
      </c>
      <c r="C53" s="125"/>
      <c r="D53" s="125"/>
      <c r="E53" s="125"/>
      <c r="F53" s="125"/>
      <c r="G53" s="125"/>
      <c r="H53" s="125"/>
      <c r="I53" s="125"/>
      <c r="J53" s="125"/>
      <c r="K53" s="125" t="str">
        <v>Vegi Hack | Frischkäse | Mozzarella | Reibkäse</v>
      </c>
      <c r="L53" s="125"/>
      <c r="M53" s="125"/>
      <c r="N53" s="125"/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:67" s="126" customFormat="1" x14ac:dyDescent="0.9">
      <c r="B54" s="125" t="str">
        <v>Kartoffelgratin</v>
      </c>
      <c r="C54" s="125"/>
      <c r="D54" s="125"/>
      <c r="E54" s="125"/>
      <c r="F54" s="125"/>
      <c r="G54" s="125"/>
      <c r="H54" s="125"/>
      <c r="I54" s="125"/>
      <c r="J54" s="125"/>
      <c r="K54" s="125" t="str">
        <v>Käse-Rahmsauce</v>
      </c>
      <c r="L54" s="125"/>
      <c r="M54" s="125"/>
      <c r="N54" s="125"/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:67" s="126" customFormat="1" x14ac:dyDescent="0.9">
      <c r="B55" s="125" t="str">
        <v>Sautierte Zucchetti</v>
      </c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:67" s="126" customFormat="1" x14ac:dyDescent="0.9">
      <c r="D56" s="125"/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:67" s="126" customFormat="1" x14ac:dyDescent="0.9">
      <c r="D57" s="125"/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:67" s="126" customFormat="1" x14ac:dyDescent="0.9">
      <c r="D58" s="125"/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:67" s="126" customFormat="1" x14ac:dyDescent="0.9">
      <c r="D59" s="125"/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:67" s="126" customFormat="1" x14ac:dyDescent="0.9">
      <c r="D60" s="125"/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:67" s="126" customFormat="1" x14ac:dyDescent="0.9">
      <c r="D61" s="125"/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:67" s="126" customFormat="1" x14ac:dyDescent="0.9">
      <c r="D62" s="125"/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:67" s="126" customFormat="1" x14ac:dyDescent="0.9">
      <c r="D63" s="125"/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:67" s="126" customFormat="1" x14ac:dyDescent="0.9">
      <c r="D64" s="125"/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4:67" s="126" customFormat="1" x14ac:dyDescent="0.9">
      <c r="D65" s="125"/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4:67" s="126" customFormat="1" x14ac:dyDescent="0.9">
      <c r="D66" s="125"/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4:67" s="126" customFormat="1" x14ac:dyDescent="0.9">
      <c r="D67" s="125"/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4:67" s="126" customFormat="1" x14ac:dyDescent="0.9">
      <c r="D68" s="125"/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4:67" s="126" customFormat="1" x14ac:dyDescent="0.9">
      <c r="D69" s="125"/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4:67" s="126" customFormat="1" x14ac:dyDescent="0.9">
      <c r="D70" s="125"/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4:67" s="126" customFormat="1" x14ac:dyDescent="0.9">
      <c r="D71" s="125"/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4:67" s="126" customFormat="1" x14ac:dyDescent="0.9">
      <c r="D72" s="125"/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4:67" s="126" customFormat="1" x14ac:dyDescent="0.9">
      <c r="D73" s="125"/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4:67" s="126" customFormat="1" x14ac:dyDescent="0.9">
      <c r="D74" s="125"/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4:67" s="126" customFormat="1" x14ac:dyDescent="0.9">
      <c r="D75" s="125"/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4:67" s="126" customFormat="1" x14ac:dyDescent="0.9">
      <c r="D76" s="125"/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4:67" s="126" customFormat="1" x14ac:dyDescent="0.9">
      <c r="D77" s="125"/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4:67" s="126" customFormat="1" x14ac:dyDescent="0.9">
      <c r="D78" s="125"/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4:67" s="126" customFormat="1" x14ac:dyDescent="0.9">
      <c r="D79" s="125"/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4:67" s="126" customFormat="1" x14ac:dyDescent="0.9">
      <c r="D80" s="125"/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4:67" s="126" customFormat="1" x14ac:dyDescent="0.9">
      <c r="D81" s="125"/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4:67" s="126" customFormat="1" x14ac:dyDescent="0.9">
      <c r="D82" s="125"/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4:67" s="126" customFormat="1" x14ac:dyDescent="0.9">
      <c r="D83" s="125"/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4:67" s="126" customFormat="1" x14ac:dyDescent="0.9">
      <c r="D84" s="125"/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4:67" s="126" customFormat="1" x14ac:dyDescent="0.9">
      <c r="D85" s="125"/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4:67" s="126" customFormat="1" x14ac:dyDescent="0.9">
      <c r="D86" s="125"/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4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4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4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count="1">
    <dataValidation type="list" allowBlank="1" showInputMessage="1" showErrorMessage="1" sqref="P2 B22 I2 B15 K15 K22" xr:uid="{302B64F1-5B6E-48BC-8BE1-63D60AD5ADA2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A4989-B876-4ED1-A9CA-250770F217E5}">
  <sheetPr>
    <pageSetUpPr fitToPage="1"/>
  </sheetPr>
  <dimension ref="A1:BO89"/>
  <sheetViews>
    <sheetView zoomScale="16" zoomScaleNormal="16" workbookViewId="0">
      <selection activeCell="H11" sqref="H11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/>
    <col min="22" max="22" width="29.7109375" style="97" customWidth="1"/>
    <col min="23" max="23" width="11.42578125" style="97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29" t="s">
        <v>28</v>
      </c>
      <c r="C1" s="85"/>
      <c r="D1" s="77"/>
      <c r="E1" s="174">
        <f>'GHP Montag'!E1</f>
        <v>1</v>
      </c>
      <c r="F1" s="86"/>
      <c r="G1" s="86"/>
      <c r="H1" s="86"/>
      <c r="I1" s="87" t="s">
        <v>7</v>
      </c>
      <c r="J1" s="86"/>
      <c r="K1" s="86"/>
      <c r="L1" s="234">
        <f>Menüplan!A29</f>
        <v>46162</v>
      </c>
      <c r="M1" s="235"/>
      <c r="N1" s="236"/>
      <c r="O1" s="88" t="s">
        <v>20</v>
      </c>
      <c r="P1" s="89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42" t="s">
        <v>189</v>
      </c>
      <c r="C3" s="123"/>
      <c r="D3" s="123"/>
      <c r="E3" s="97"/>
      <c r="F3" s="123"/>
      <c r="G3" s="123"/>
      <c r="H3" s="123"/>
      <c r="I3" s="123"/>
      <c r="J3" s="68"/>
      <c r="K3" s="144" t="s">
        <v>77</v>
      </c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42" t="s">
        <v>78</v>
      </c>
      <c r="C4" s="123"/>
      <c r="D4" s="123"/>
      <c r="E4" s="123"/>
      <c r="F4" s="123"/>
      <c r="G4" s="123"/>
      <c r="H4" s="123"/>
      <c r="I4" s="123"/>
      <c r="J4" s="95"/>
      <c r="K4" s="115" t="s">
        <v>78</v>
      </c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5.88</v>
      </c>
      <c r="Y4" s="97">
        <f>G14*0.12</f>
        <v>11.76</v>
      </c>
      <c r="Z4" s="97">
        <f>G14*0.04</f>
        <v>3.92</v>
      </c>
      <c r="AB4" s="97">
        <f>G14*0.04</f>
        <v>3.92</v>
      </c>
      <c r="AG4" s="107"/>
    </row>
    <row r="5" spans="1:33" x14ac:dyDescent="0.9">
      <c r="A5" s="95"/>
      <c r="B5" s="130">
        <v>0</v>
      </c>
      <c r="C5" s="123"/>
      <c r="D5" s="123"/>
      <c r="E5" s="123"/>
      <c r="F5" s="123"/>
      <c r="G5" s="123"/>
      <c r="I5" s="97" t="s">
        <v>188</v>
      </c>
      <c r="J5" s="95"/>
      <c r="K5" s="115">
        <v>0</v>
      </c>
      <c r="L5" s="123"/>
      <c r="M5" s="123"/>
      <c r="N5" s="123"/>
      <c r="O5" s="123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130" t="s">
        <v>74</v>
      </c>
      <c r="C6" s="97"/>
      <c r="D6" s="97"/>
      <c r="E6" s="97"/>
      <c r="F6" s="97"/>
      <c r="G6" s="97"/>
      <c r="H6" s="97"/>
      <c r="I6" s="130" t="s">
        <v>183</v>
      </c>
      <c r="J6" s="69"/>
      <c r="K6" s="115" t="s">
        <v>95</v>
      </c>
      <c r="L6" s="97"/>
      <c r="M6" s="97"/>
      <c r="N6" s="97"/>
      <c r="O6" s="170"/>
      <c r="P6" s="123"/>
      <c r="Q6" s="123" t="s">
        <v>195</v>
      </c>
      <c r="R6" s="123"/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89" t="s">
        <v>105</v>
      </c>
      <c r="C7" s="97"/>
      <c r="D7" s="97"/>
      <c r="E7" s="97"/>
      <c r="F7" s="97"/>
      <c r="G7" s="97"/>
      <c r="I7" s="97" t="s">
        <v>182</v>
      </c>
      <c r="J7" s="69"/>
      <c r="K7" s="115" t="s">
        <v>94</v>
      </c>
      <c r="L7" s="97"/>
      <c r="M7" s="97"/>
      <c r="N7" s="97"/>
      <c r="O7" s="109"/>
      <c r="P7" s="97"/>
      <c r="Q7" s="97"/>
      <c r="R7" s="97"/>
      <c r="S7" s="124"/>
      <c r="V7" s="133" t="s">
        <v>35</v>
      </c>
      <c r="X7" s="97">
        <f>SUM(B14+E14+F14)*0.16</f>
        <v>17.28</v>
      </c>
      <c r="Y7" s="97">
        <f>SUM(B14+E14+F14)*0.12</f>
        <v>12.959999999999999</v>
      </c>
      <c r="Z7" s="97">
        <f>SUM(B14+E14+F14)*0.08</f>
        <v>8.64</v>
      </c>
      <c r="AG7" s="107"/>
    </row>
    <row r="8" spans="1:33" x14ac:dyDescent="0.9">
      <c r="A8" s="70"/>
      <c r="B8" s="130">
        <v>0</v>
      </c>
      <c r="C8" s="97"/>
      <c r="D8" s="97"/>
      <c r="E8" s="97"/>
      <c r="F8" s="97"/>
      <c r="G8" s="97"/>
      <c r="H8" s="97"/>
      <c r="I8" s="97" t="s">
        <v>184</v>
      </c>
      <c r="J8" s="70"/>
      <c r="K8" s="115">
        <v>0</v>
      </c>
      <c r="L8" s="123"/>
      <c r="M8" s="123"/>
      <c r="N8" s="123"/>
      <c r="O8" s="123"/>
      <c r="P8" s="123"/>
      <c r="Q8" s="123"/>
      <c r="R8" s="123"/>
      <c r="S8" s="124"/>
      <c r="V8" s="97" t="s">
        <v>61</v>
      </c>
      <c r="X8" s="97">
        <f>SUM(B14+E14+F14+D14)*0.16</f>
        <v>17.920000000000002</v>
      </c>
      <c r="Y8" s="97">
        <f>SUM(B14+E14+F14+D14)*0.12</f>
        <v>13.44</v>
      </c>
      <c r="Z8" s="97">
        <f>SUM(B14+E14+F14+D14)*0.08</f>
        <v>8.9600000000000009</v>
      </c>
      <c r="AG8" s="107"/>
    </row>
    <row r="9" spans="1:33" x14ac:dyDescent="0.9">
      <c r="A9" s="69"/>
      <c r="B9" s="130" t="s">
        <v>75</v>
      </c>
      <c r="C9" s="97"/>
      <c r="D9" s="97"/>
      <c r="E9" s="97" t="s">
        <v>154</v>
      </c>
      <c r="F9" s="123"/>
      <c r="G9" s="123"/>
      <c r="I9" s="97" t="s">
        <v>185</v>
      </c>
      <c r="J9" s="69"/>
      <c r="K9" s="121" t="s">
        <v>96</v>
      </c>
      <c r="L9" s="97"/>
      <c r="M9" s="97"/>
      <c r="N9" s="123"/>
      <c r="O9" s="123"/>
      <c r="V9" s="133" t="s">
        <v>37</v>
      </c>
      <c r="X9" s="97">
        <f>($D$14)*0.16</f>
        <v>0.64</v>
      </c>
      <c r="Y9" s="97">
        <f>($D$14)*0.12</f>
        <v>0.48</v>
      </c>
      <c r="Z9" s="97">
        <f>($D$14)*0.08</f>
        <v>0.32</v>
      </c>
      <c r="AG9" s="107"/>
    </row>
    <row r="10" spans="1:33" x14ac:dyDescent="0.9">
      <c r="A10" s="69"/>
      <c r="B10" s="130"/>
      <c r="C10" s="97"/>
      <c r="D10" s="97"/>
      <c r="E10" s="97"/>
      <c r="F10" s="123"/>
      <c r="G10" s="123"/>
      <c r="H10" s="123"/>
      <c r="I10" s="97" t="s">
        <v>186</v>
      </c>
      <c r="J10" s="69"/>
      <c r="K10" s="115"/>
      <c r="L10" s="123"/>
      <c r="M10" s="123"/>
      <c r="N10" s="123"/>
      <c r="O10" s="123"/>
      <c r="P10" s="123"/>
      <c r="Q10" s="123"/>
      <c r="R10" s="123"/>
      <c r="S10" s="124"/>
      <c r="V10" s="133" t="s">
        <v>38</v>
      </c>
      <c r="X10" s="97">
        <f>($C$14)*0.16</f>
        <v>0.32</v>
      </c>
      <c r="Y10" s="97">
        <f>($C$14)*0.12</f>
        <v>0.24</v>
      </c>
      <c r="Z10" s="97">
        <f>($C$14)*0.08</f>
        <v>0.16</v>
      </c>
      <c r="AG10" s="107"/>
    </row>
    <row r="11" spans="1:33" x14ac:dyDescent="0.9">
      <c r="A11" s="69"/>
      <c r="B11" s="142"/>
      <c r="C11" s="123"/>
      <c r="D11" s="123"/>
      <c r="E11" s="123"/>
      <c r="F11" s="123"/>
      <c r="G11" s="123"/>
      <c r="H11" s="123"/>
      <c r="I11" s="97" t="s">
        <v>187</v>
      </c>
      <c r="J11" s="69"/>
      <c r="K11" s="97"/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90" t="s">
        <v>17</v>
      </c>
      <c r="C13" s="91"/>
      <c r="D13" s="91"/>
      <c r="E13" s="92"/>
      <c r="F13" s="93"/>
      <c r="G13" s="66" t="s">
        <v>18</v>
      </c>
      <c r="H13" s="154"/>
      <c r="I13" s="130"/>
      <c r="J13" s="70"/>
      <c r="K13" s="90" t="s">
        <v>17</v>
      </c>
      <c r="L13" s="91"/>
      <c r="M13" s="91"/>
      <c r="N13" s="92"/>
      <c r="O13" s="93"/>
      <c r="P13" s="66" t="s">
        <v>18</v>
      </c>
      <c r="Q13" s="96"/>
      <c r="R13" s="96"/>
      <c r="S13" s="101"/>
      <c r="V13" s="133"/>
      <c r="X13" s="97">
        <f>G14*0.06</f>
        <v>5.88</v>
      </c>
      <c r="Y13" s="97">
        <f>G14*0.08</f>
        <v>7.84</v>
      </c>
      <c r="Z13" s="97">
        <f>G14*0.12</f>
        <v>11.76</v>
      </c>
      <c r="AG13" s="107"/>
    </row>
    <row r="14" spans="1:33" ht="62.25" thickBot="1" x14ac:dyDescent="0.95">
      <c r="A14" s="71"/>
      <c r="B14" s="66">
        <v>107</v>
      </c>
      <c r="C14" s="67">
        <v>2</v>
      </c>
      <c r="D14" s="66">
        <v>4</v>
      </c>
      <c r="E14" s="67">
        <v>1</v>
      </c>
      <c r="F14" s="66">
        <v>0</v>
      </c>
      <c r="G14" s="99">
        <f>SUM(B14:F14)-B36</f>
        <v>98</v>
      </c>
      <c r="H14" s="175"/>
      <c r="I14" s="130"/>
      <c r="J14" s="71"/>
      <c r="K14" s="66">
        <v>0</v>
      </c>
      <c r="L14" s="67">
        <v>0</v>
      </c>
      <c r="M14" s="66">
        <v>0</v>
      </c>
      <c r="N14" s="67">
        <v>0</v>
      </c>
      <c r="O14" s="66">
        <v>0</v>
      </c>
      <c r="P14" s="99">
        <f>SUM(K14:O14)</f>
        <v>0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22" t="s">
        <v>181</v>
      </c>
      <c r="C16" s="82"/>
      <c r="D16" s="82"/>
      <c r="E16" s="82"/>
      <c r="F16" s="82"/>
      <c r="G16" s="116"/>
      <c r="H16" s="125"/>
      <c r="I16" s="123"/>
      <c r="J16" s="68"/>
      <c r="K16" s="144" t="s">
        <v>109</v>
      </c>
      <c r="L16" s="116"/>
      <c r="M16" s="116"/>
      <c r="N16" s="116"/>
      <c r="O16" s="116"/>
      <c r="P16" s="117"/>
      <c r="Q16" s="149"/>
      <c r="R16" s="161"/>
      <c r="S16" s="117"/>
      <c r="V16" s="133"/>
      <c r="X16" s="97">
        <f>G14*0.08</f>
        <v>7.84</v>
      </c>
      <c r="Y16" s="97">
        <f>G14*0.11</f>
        <v>10.78</v>
      </c>
      <c r="Z16" s="97">
        <f>G14*0.2</f>
        <v>19.600000000000001</v>
      </c>
      <c r="AB16" s="97">
        <f>G14*0.22</f>
        <v>21.56</v>
      </c>
      <c r="AC16" s="97">
        <f>G14*0.08</f>
        <v>7.84</v>
      </c>
      <c r="AD16" s="97">
        <f>G14*0.07</f>
        <v>6.86</v>
      </c>
      <c r="AE16" s="97">
        <f>G14*0.075</f>
        <v>7.35</v>
      </c>
      <c r="AF16" s="97">
        <f>G14*0.05</f>
        <v>4.9000000000000004</v>
      </c>
      <c r="AG16" s="107">
        <f>G14*0.03</f>
        <v>2.94</v>
      </c>
    </row>
    <row r="17" spans="1:34" x14ac:dyDescent="0.9">
      <c r="A17" s="74"/>
      <c r="B17" s="121" t="s">
        <v>105</v>
      </c>
      <c r="C17" s="126"/>
      <c r="D17" s="126"/>
      <c r="E17" s="126"/>
      <c r="F17" s="126"/>
      <c r="G17" s="125"/>
      <c r="H17" s="125"/>
      <c r="I17" s="123"/>
      <c r="J17" s="69"/>
      <c r="K17" s="115" t="s">
        <v>94</v>
      </c>
      <c r="L17" s="126"/>
      <c r="M17" s="126"/>
      <c r="N17" s="126"/>
      <c r="O17" s="126"/>
      <c r="P17" s="114"/>
      <c r="Q17" s="162"/>
      <c r="R17" s="123"/>
      <c r="S17" s="114"/>
      <c r="V17" s="133"/>
      <c r="AG17" s="107"/>
    </row>
    <row r="18" spans="1:34" x14ac:dyDescent="0.9">
      <c r="A18" s="74"/>
      <c r="B18" s="121">
        <v>0</v>
      </c>
      <c r="C18" s="126"/>
      <c r="D18" s="126"/>
      <c r="E18" s="126"/>
      <c r="F18" s="126"/>
      <c r="G18" s="125"/>
      <c r="H18" s="125"/>
      <c r="I18" s="123"/>
      <c r="J18" s="69"/>
      <c r="K18" s="115">
        <v>0</v>
      </c>
      <c r="L18" s="126"/>
      <c r="M18" s="126"/>
      <c r="N18" s="126"/>
      <c r="O18" s="126"/>
      <c r="P18" s="114"/>
      <c r="Q18" s="162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21" t="s">
        <v>75</v>
      </c>
      <c r="C19" s="126"/>
      <c r="D19" s="126"/>
      <c r="E19" s="126"/>
      <c r="F19" s="126"/>
      <c r="G19" s="125"/>
      <c r="I19" s="123"/>
      <c r="J19" s="69"/>
      <c r="K19" s="121" t="s">
        <v>96</v>
      </c>
      <c r="L19" s="126"/>
      <c r="M19" s="126"/>
      <c r="N19" s="126"/>
      <c r="O19" s="126"/>
      <c r="P19" s="114"/>
      <c r="Q19" s="162"/>
      <c r="R19" s="123"/>
      <c r="S19" s="114"/>
      <c r="V19" s="133"/>
      <c r="X19" s="97">
        <f>G14*0.12</f>
        <v>11.76</v>
      </c>
      <c r="Y19" s="97">
        <f>G14*0.06</f>
        <v>5.88</v>
      </c>
      <c r="Z19" s="97">
        <f>G14*0.04</f>
        <v>3.92</v>
      </c>
      <c r="AC19" s="97">
        <f>G14*0.03</f>
        <v>2.94</v>
      </c>
      <c r="AG19" s="107"/>
    </row>
    <row r="20" spans="1:34" ht="62.25" thickBot="1" x14ac:dyDescent="0.95">
      <c r="A20" s="75"/>
      <c r="B20" s="219"/>
      <c r="C20" s="217"/>
      <c r="D20" s="217"/>
      <c r="E20" s="217"/>
      <c r="F20" s="217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62"/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2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62"/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62"/>
      <c r="R22" s="123"/>
      <c r="S22" s="114"/>
      <c r="V22" s="139"/>
      <c r="W22" s="138"/>
      <c r="X22" s="138">
        <f>G14*0.005</f>
        <v>0.49</v>
      </c>
      <c r="Y22" s="138">
        <f>G14*0.01</f>
        <v>0.98</v>
      </c>
      <c r="Z22" s="138">
        <f>G14*0.04</f>
        <v>3.92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62"/>
      <c r="R23" s="123"/>
      <c r="S23" s="124"/>
    </row>
    <row r="24" spans="1:34" ht="93" thickBot="1" x14ac:dyDescent="0.95">
      <c r="A24" s="74"/>
      <c r="B24" s="150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4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0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73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0</v>
      </c>
      <c r="Y27" s="97">
        <f>P14*0.12</f>
        <v>0</v>
      </c>
      <c r="Z27" s="97">
        <f>P14*0.04</f>
        <v>0</v>
      </c>
      <c r="AB27" s="97">
        <f>P14*0.04</f>
        <v>0</v>
      </c>
      <c r="AG27" s="107"/>
      <c r="AH27" s="126"/>
    </row>
    <row r="28" spans="1:34" x14ac:dyDescent="0.9">
      <c r="A28" s="75"/>
      <c r="B28" s="115" t="s">
        <v>77</v>
      </c>
      <c r="C28" s="116"/>
      <c r="D28" s="116"/>
      <c r="E28" s="116"/>
      <c r="F28" s="116"/>
      <c r="G28" s="116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15" t="s">
        <v>78</v>
      </c>
      <c r="C29" s="125"/>
      <c r="D29" s="125"/>
      <c r="E29" s="125"/>
      <c r="F29" s="125"/>
      <c r="G29" s="125"/>
      <c r="H29" s="125"/>
      <c r="I29" s="123"/>
      <c r="J29" s="197"/>
      <c r="K29" s="195"/>
      <c r="L29" s="195"/>
      <c r="M29" s="196"/>
      <c r="N29" s="196"/>
      <c r="O29" s="154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21">
        <v>0</v>
      </c>
      <c r="C30" s="125"/>
      <c r="D30" s="125"/>
      <c r="E30" s="125"/>
      <c r="F30" s="125"/>
      <c r="G30" s="125"/>
      <c r="H30" s="125"/>
      <c r="I30" s="123"/>
      <c r="J30" s="198"/>
      <c r="K30" s="154"/>
      <c r="L30" s="154"/>
      <c r="M30" s="154"/>
      <c r="N30" s="154"/>
      <c r="O30" s="175"/>
      <c r="P30" s="124"/>
      <c r="Q30" s="162"/>
      <c r="R30" s="123"/>
      <c r="S30" s="124"/>
      <c r="U30" s="126"/>
      <c r="V30" s="133" t="s">
        <v>35</v>
      </c>
      <c r="X30" s="97">
        <f>SUM(K14+N14+O14)*0.16</f>
        <v>0</v>
      </c>
      <c r="Y30" s="97">
        <f>SUM(K14+N14+O14)*0.12</f>
        <v>0</v>
      </c>
      <c r="Z30" s="97">
        <f>SUM(K14+N14+O14)*0.08</f>
        <v>0</v>
      </c>
      <c r="AG30" s="107"/>
      <c r="AH30" s="126"/>
    </row>
    <row r="31" spans="1:34" x14ac:dyDescent="0.9">
      <c r="A31" s="75"/>
      <c r="B31" s="121" t="s">
        <v>114</v>
      </c>
      <c r="C31" s="126"/>
      <c r="D31" s="126"/>
      <c r="E31" s="126"/>
      <c r="F31" s="126"/>
      <c r="G31" s="126"/>
      <c r="H31" s="126" t="s">
        <v>190</v>
      </c>
      <c r="I31" s="123"/>
      <c r="J31" s="133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0</v>
      </c>
      <c r="Y31" s="97">
        <f>SUM(K14+N14+O14+M14)*0.12</f>
        <v>0</v>
      </c>
      <c r="Z31" s="97">
        <f>SUM(D37+G37+I37+F37)*0.08</f>
        <v>0</v>
      </c>
      <c r="AG31" s="107"/>
      <c r="AH31" s="126"/>
    </row>
    <row r="32" spans="1:34" x14ac:dyDescent="0.9">
      <c r="A32" s="75"/>
      <c r="B32" s="190" t="s">
        <v>113</v>
      </c>
      <c r="C32" s="126"/>
      <c r="D32" s="126"/>
      <c r="E32" s="126"/>
      <c r="F32" s="126"/>
      <c r="G32" s="126"/>
      <c r="H32" s="126"/>
      <c r="I32" s="123"/>
      <c r="J32" s="133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</v>
      </c>
      <c r="Y32" s="97">
        <f>($M$14)*0.12</f>
        <v>0</v>
      </c>
      <c r="Z32" s="97">
        <f>($M$14)*0.08</f>
        <v>0</v>
      </c>
      <c r="AG32" s="107"/>
      <c r="AH32" s="126"/>
    </row>
    <row r="33" spans="1:67" x14ac:dyDescent="0.9">
      <c r="A33" s="75"/>
      <c r="B33" s="190" t="s">
        <v>96</v>
      </c>
      <c r="C33" s="126"/>
      <c r="D33" s="126"/>
      <c r="E33" s="126"/>
      <c r="F33" s="126"/>
      <c r="G33" s="126"/>
      <c r="H33" s="126"/>
      <c r="I33" s="123"/>
      <c r="J33" s="133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90"/>
      <c r="C34" s="126"/>
      <c r="D34" s="126"/>
      <c r="E34" s="126"/>
      <c r="F34" s="126"/>
      <c r="G34" s="126"/>
      <c r="H34" s="126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>
        <v>16</v>
      </c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0</v>
      </c>
      <c r="Y36" s="97">
        <f>P14*0.08</f>
        <v>0</v>
      </c>
      <c r="Z36" s="97">
        <f>P14*0.12</f>
        <v>0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B38" s="157" t="s">
        <v>67</v>
      </c>
      <c r="C38" s="157"/>
      <c r="D38" s="140"/>
      <c r="E38" s="140"/>
      <c r="F38" s="140"/>
      <c r="G38" s="140"/>
      <c r="H38" s="140"/>
      <c r="I38" s="158" t="s">
        <v>14</v>
      </c>
      <c r="J38" s="140"/>
      <c r="K38" s="157" t="s">
        <v>69</v>
      </c>
      <c r="L38" s="157"/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B39" s="125" cm="1">
        <f t="array" ref="B39:B48">Menüplan!C28:C37</f>
        <v>0</v>
      </c>
      <c r="C39" s="125"/>
      <c r="D39" s="125"/>
      <c r="E39" s="125"/>
      <c r="F39" s="125"/>
      <c r="G39" s="125"/>
      <c r="H39" s="125"/>
      <c r="I39" s="125" cm="1">
        <f t="array" ref="I39:I48">Menüplan!L28:L37</f>
        <v>0</v>
      </c>
      <c r="J39" s="125"/>
      <c r="K39" s="125" cm="1">
        <f t="array" ref="K39:K48">Menüplan!F28:F37</f>
        <v>0</v>
      </c>
      <c r="L39" s="125"/>
      <c r="M39" s="125"/>
      <c r="N39" s="125"/>
      <c r="O39" s="125"/>
      <c r="P39" s="125"/>
      <c r="Q39" s="125"/>
      <c r="T39" s="97"/>
      <c r="U39" s="97"/>
      <c r="V39" s="133"/>
      <c r="W39" s="97"/>
      <c r="X39" s="97">
        <f>P14*0.08</f>
        <v>0</v>
      </c>
      <c r="Y39" s="97">
        <f>P14*0.11</f>
        <v>0</v>
      </c>
      <c r="Z39" s="97">
        <f>P14*0.2</f>
        <v>0</v>
      </c>
      <c r="AA39" s="97"/>
      <c r="AB39" s="97">
        <f>P14*0.22</f>
        <v>0</v>
      </c>
      <c r="AC39" s="97">
        <f>P14*0.08</f>
        <v>0</v>
      </c>
      <c r="AD39" s="97">
        <f>P14*0.07</f>
        <v>0</v>
      </c>
      <c r="AE39" s="97">
        <f>P14*0.075</f>
        <v>0</v>
      </c>
      <c r="AF39" s="97">
        <f>P14*0.05</f>
        <v>0</v>
      </c>
      <c r="AG39" s="107">
        <f>P14*0.03</f>
        <v>0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B40" s="125" t="str">
        <v>Gemischter Blattsalat | Gurkenstreifen</v>
      </c>
      <c r="C40" s="125"/>
      <c r="D40" s="125"/>
      <c r="E40" s="125"/>
      <c r="F40" s="125"/>
      <c r="G40" s="125"/>
      <c r="H40" s="125"/>
      <c r="I40" s="125" t="str">
        <v>Gemischter Blattsalat</v>
      </c>
      <c r="J40" s="125"/>
      <c r="K40" s="125" t="str">
        <v>Gemischter Blattsalat</v>
      </c>
      <c r="L40" s="125"/>
      <c r="M40" s="125"/>
      <c r="N40" s="125"/>
      <c r="O40" s="125"/>
      <c r="P40" s="125"/>
      <c r="Q40" s="125"/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B41" s="125" t="str">
        <v>Hausgemachte Dressings</v>
      </c>
      <c r="C41" s="125"/>
      <c r="D41" s="125"/>
      <c r="E41" s="125"/>
      <c r="F41" s="125"/>
      <c r="G41" s="125"/>
      <c r="H41" s="125"/>
      <c r="I41" s="125" t="str">
        <v>Hausgemachte Dressings</v>
      </c>
      <c r="J41" s="125"/>
      <c r="K41" s="125" t="str">
        <v>Hausgemachte Dressings</v>
      </c>
      <c r="L41" s="125"/>
      <c r="M41" s="125"/>
      <c r="N41" s="125"/>
      <c r="O41" s="125"/>
      <c r="P41" s="125"/>
      <c r="Q41" s="125"/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B42" s="125">
        <v>0</v>
      </c>
      <c r="C42" s="125"/>
      <c r="D42" s="125"/>
      <c r="E42" s="125"/>
      <c r="F42" s="125"/>
      <c r="G42" s="125"/>
      <c r="H42" s="125"/>
      <c r="I42" s="125">
        <v>0</v>
      </c>
      <c r="J42" s="125"/>
      <c r="K42" s="125">
        <v>0</v>
      </c>
      <c r="L42" s="125"/>
      <c r="M42" s="125"/>
      <c r="N42" s="125"/>
      <c r="O42" s="125"/>
      <c r="P42" s="125"/>
      <c r="Q42" s="125"/>
      <c r="T42" s="97"/>
      <c r="U42" s="97"/>
      <c r="V42" s="133"/>
      <c r="W42" s="97"/>
      <c r="X42" s="97">
        <f>P14*0.12</f>
        <v>0</v>
      </c>
      <c r="Y42" s="97">
        <f>P14*0.06</f>
        <v>0</v>
      </c>
      <c r="Z42" s="97">
        <f>P14*0.04</f>
        <v>0</v>
      </c>
      <c r="AA42" s="97"/>
      <c r="AB42" s="97"/>
      <c r="AC42" s="97">
        <f>P14*0.03</f>
        <v>0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B43" s="125" t="str">
        <v>Indian Butter Chicken</v>
      </c>
      <c r="C43" s="125"/>
      <c r="D43" s="125"/>
      <c r="E43" s="125"/>
      <c r="F43" s="125"/>
      <c r="G43" s="125"/>
      <c r="H43" s="125"/>
      <c r="I43" s="125" t="str">
        <v>Hausgemachtes Schweins-Cordon bleu</v>
      </c>
      <c r="J43" s="125"/>
      <c r="K43" s="125" t="str">
        <v>Warmes Fleischkäsebrötchen</v>
      </c>
      <c r="L43" s="125"/>
      <c r="M43" s="125"/>
      <c r="N43" s="125"/>
      <c r="O43" s="125"/>
      <c r="P43" s="125"/>
      <c r="Q43" s="125"/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B44" s="125" t="str">
        <v>Tomaten-Currysauce | Gemüse | Joghurt</v>
      </c>
      <c r="C44" s="125"/>
      <c r="D44" s="125"/>
      <c r="E44" s="125"/>
      <c r="F44" s="125"/>
      <c r="G44" s="125"/>
      <c r="H44" s="125"/>
      <c r="I44" s="125" t="str">
        <v>Schinken |  Greyerzer</v>
      </c>
      <c r="J44" s="125"/>
      <c r="K44" s="125" t="str">
        <v>Süsser Senf | Gurken |  Tomaten | Röstzwiebeln</v>
      </c>
      <c r="L44" s="125"/>
      <c r="M44" s="125"/>
      <c r="N44" s="125"/>
      <c r="O44" s="125"/>
      <c r="P44" s="125"/>
      <c r="Q44" s="125"/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B45" s="125">
        <v>0</v>
      </c>
      <c r="C45" s="125"/>
      <c r="D45" s="125"/>
      <c r="E45" s="125"/>
      <c r="F45" s="125"/>
      <c r="G45" s="125"/>
      <c r="H45" s="125"/>
      <c r="I45" s="125">
        <v>0</v>
      </c>
      <c r="J45" s="125"/>
      <c r="K45" s="125">
        <v>0</v>
      </c>
      <c r="L45" s="125"/>
      <c r="M45" s="125"/>
      <c r="N45" s="125"/>
      <c r="O45" s="125"/>
      <c r="P45" s="125"/>
      <c r="Q45" s="125"/>
      <c r="T45" s="97"/>
      <c r="U45" s="97"/>
      <c r="V45" s="139"/>
      <c r="W45" s="138"/>
      <c r="X45" s="138">
        <f>P14*0.005</f>
        <v>0</v>
      </c>
      <c r="Y45" s="138">
        <f>P14*0.01</f>
        <v>0</v>
      </c>
      <c r="Z45" s="138">
        <f>P14*0.04</f>
        <v>0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B46" s="125" t="str">
        <v>Basmati Reis</v>
      </c>
      <c r="C46" s="125"/>
      <c r="D46" s="125"/>
      <c r="E46" s="125"/>
      <c r="F46" s="125"/>
      <c r="G46" s="125"/>
      <c r="H46" s="125"/>
      <c r="I46" s="125" t="str">
        <v>Pommes Frites</v>
      </c>
      <c r="J46" s="125"/>
      <c r="K46" s="125" t="str">
        <v>Pommes Frites</v>
      </c>
      <c r="L46" s="125"/>
      <c r="M46" s="125"/>
      <c r="N46" s="125"/>
      <c r="O46" s="125"/>
      <c r="P46" s="125"/>
      <c r="Q46" s="125"/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B47" s="125">
        <v>0</v>
      </c>
      <c r="C47" s="125"/>
      <c r="D47" s="125"/>
      <c r="E47" s="125"/>
      <c r="F47" s="125"/>
      <c r="G47" s="125"/>
      <c r="H47" s="125"/>
      <c r="I47" s="125">
        <v>0</v>
      </c>
      <c r="J47" s="125"/>
      <c r="K47" s="125">
        <v>0</v>
      </c>
      <c r="L47" s="125"/>
      <c r="M47" s="125"/>
      <c r="N47" s="125"/>
      <c r="O47" s="125"/>
      <c r="P47" s="125"/>
      <c r="Q47" s="125"/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B48" s="125">
        <v>0</v>
      </c>
      <c r="C48" s="125"/>
      <c r="D48" s="125"/>
      <c r="E48" s="125"/>
      <c r="F48" s="125"/>
      <c r="G48" s="125"/>
      <c r="H48" s="125"/>
      <c r="I48" s="125">
        <v>0</v>
      </c>
      <c r="J48" s="125"/>
      <c r="K48" s="125">
        <v>0</v>
      </c>
      <c r="L48" s="125"/>
      <c r="M48" s="125"/>
      <c r="N48" s="125"/>
      <c r="O48" s="125"/>
      <c r="P48" s="125"/>
      <c r="Q48" s="125"/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:67" s="126" customFormat="1" x14ac:dyDescent="0.9"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:67" s="126" customFormat="1" x14ac:dyDescent="0.9">
      <c r="B50" s="159" t="s">
        <v>68</v>
      </c>
      <c r="C50" s="159"/>
      <c r="D50" s="160"/>
      <c r="E50" s="160"/>
      <c r="F50" s="160"/>
      <c r="G50" s="160"/>
      <c r="H50" s="160"/>
      <c r="I50" s="160"/>
      <c r="J50" s="160"/>
      <c r="K50" s="159" t="s">
        <v>68</v>
      </c>
      <c r="L50" s="159"/>
      <c r="M50" s="159"/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:67" s="126" customFormat="1" x14ac:dyDescent="0.9">
      <c r="B51" s="125" cm="1">
        <f t="array" ref="B51:B55">Menüplan!I28:I32</f>
        <v>0</v>
      </c>
      <c r="C51" s="125"/>
      <c r="D51" s="125"/>
      <c r="E51" s="125"/>
      <c r="F51" s="125"/>
      <c r="G51" s="125"/>
      <c r="H51" s="125"/>
      <c r="I51" s="125"/>
      <c r="J51" s="125"/>
      <c r="K51" s="125" t="str" cm="1">
        <f t="array" ref="K51:K53">Menüplan!I35:I37</f>
        <v>Vegetarisches Fleischkäsebrötchen</v>
      </c>
      <c r="L51" s="125"/>
      <c r="M51" s="125"/>
      <c r="N51" s="125"/>
      <c r="O51" s="125"/>
      <c r="P51" s="125"/>
      <c r="Q51" s="125"/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:67" s="126" customFormat="1" x14ac:dyDescent="0.9">
      <c r="B52" s="125" t="str">
        <v>Planted Chicken Curry</v>
      </c>
      <c r="C52" s="125"/>
      <c r="D52" s="125"/>
      <c r="E52" s="125"/>
      <c r="F52" s="125"/>
      <c r="G52" s="125"/>
      <c r="H52" s="125"/>
      <c r="I52" s="125"/>
      <c r="J52" s="125"/>
      <c r="K52" s="125" t="str">
        <v>Süsser Senf | Gurken |  Tomaten | Röstzwiebeln</v>
      </c>
      <c r="L52" s="125"/>
      <c r="M52" s="125"/>
      <c r="N52" s="125"/>
      <c r="O52" s="125"/>
      <c r="P52" s="125"/>
      <c r="Q52" s="125"/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:67" s="126" customFormat="1" x14ac:dyDescent="0.9">
      <c r="B53" s="125" t="str">
        <v>Tomaten-Currysauce | Gemüse | Joghurt</v>
      </c>
      <c r="C53" s="125"/>
      <c r="D53" s="125"/>
      <c r="E53" s="125"/>
      <c r="F53" s="125"/>
      <c r="G53" s="125"/>
      <c r="H53" s="125"/>
      <c r="I53" s="125"/>
      <c r="J53" s="125"/>
      <c r="K53" s="125" t="str">
        <v>Pommes Frites</v>
      </c>
      <c r="L53" s="125"/>
      <c r="M53" s="125"/>
      <c r="N53" s="125"/>
      <c r="O53" s="125"/>
      <c r="P53" s="125"/>
      <c r="Q53" s="125"/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:67" s="126" customFormat="1" x14ac:dyDescent="0.9">
      <c r="B54" s="125">
        <v>0</v>
      </c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:67" s="126" customFormat="1" x14ac:dyDescent="0.9">
      <c r="B55" s="125" t="str">
        <v>Basmati Reis</v>
      </c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:67" s="126" customFormat="1" x14ac:dyDescent="0.9"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:67" s="126" customFormat="1" x14ac:dyDescent="0.9"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:67" s="126" customFormat="1" x14ac:dyDescent="0.9"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:67" s="126" customFormat="1" x14ac:dyDescent="0.9"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:67" s="126" customFormat="1" x14ac:dyDescent="0.9"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:67" s="126" customFormat="1" x14ac:dyDescent="0.9"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:67" s="126" customFormat="1" x14ac:dyDescent="0.9"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:67" s="126" customFormat="1" x14ac:dyDescent="0.9"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:67" s="126" customFormat="1" x14ac:dyDescent="0.9"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disablePrompts="1" count="1">
    <dataValidation type="list" allowBlank="1" showInputMessage="1" showErrorMessage="1" sqref="P2 B22 I2 B15 K15 K22" xr:uid="{73E6CA20-2070-4154-AC61-A3F28794F70C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26988-F51D-4A66-A803-F228EBFCA96B}">
  <sheetPr>
    <pageSetUpPr fitToPage="1"/>
  </sheetPr>
  <dimension ref="A1:BO89"/>
  <sheetViews>
    <sheetView topLeftCell="A4" zoomScale="16" zoomScaleNormal="16" workbookViewId="0">
      <selection activeCell="H11" sqref="H11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 bestFit="1" customWidth="1"/>
    <col min="22" max="22" width="29.7109375" style="97" customWidth="1"/>
    <col min="23" max="23" width="11.42578125" style="97" bestFit="1" customWidth="1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78" t="s">
        <v>28</v>
      </c>
      <c r="C1" s="179"/>
      <c r="D1" s="77"/>
      <c r="E1" s="180">
        <f>'GHP Montag'!E1</f>
        <v>1</v>
      </c>
      <c r="F1" s="181"/>
      <c r="G1" s="181"/>
      <c r="H1" s="181"/>
      <c r="I1" s="182" t="s">
        <v>8</v>
      </c>
      <c r="J1" s="181"/>
      <c r="K1" s="181"/>
      <c r="L1" s="243">
        <f>Menüplan!A40</f>
        <v>46163</v>
      </c>
      <c r="M1" s="244"/>
      <c r="N1" s="245"/>
      <c r="O1" s="184" t="s">
        <v>20</v>
      </c>
      <c r="P1" s="183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42"/>
      <c r="C3" s="123"/>
      <c r="D3" s="123"/>
      <c r="E3" s="123"/>
      <c r="F3" s="123"/>
      <c r="G3" s="123"/>
      <c r="H3" s="123"/>
      <c r="I3" s="123"/>
      <c r="J3" s="68"/>
      <c r="K3" s="144" t="s">
        <v>77</v>
      </c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42" t="s">
        <v>77</v>
      </c>
      <c r="C4" s="123"/>
      <c r="D4" s="123"/>
      <c r="E4" s="123"/>
      <c r="F4" s="123"/>
      <c r="G4" s="123"/>
      <c r="H4" s="123"/>
      <c r="I4" s="123"/>
      <c r="J4" s="95"/>
      <c r="K4" s="115" t="s">
        <v>78</v>
      </c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4.4399999999999995</v>
      </c>
      <c r="Y4" s="97">
        <f>G14*0.12</f>
        <v>8.879999999999999</v>
      </c>
      <c r="Z4" s="97">
        <f>G14*0.04</f>
        <v>2.96</v>
      </c>
      <c r="AB4" s="97">
        <f>G14*0.04</f>
        <v>2.96</v>
      </c>
      <c r="AG4" s="107"/>
    </row>
    <row r="5" spans="1:33" x14ac:dyDescent="0.9">
      <c r="A5" s="95"/>
      <c r="B5" s="142" t="s">
        <v>78</v>
      </c>
      <c r="C5" s="123"/>
      <c r="D5" s="123"/>
      <c r="E5" s="123"/>
      <c r="F5" s="123"/>
      <c r="G5" s="123"/>
      <c r="H5" s="97"/>
      <c r="I5" s="123"/>
      <c r="J5" s="95"/>
      <c r="K5" s="121">
        <v>0</v>
      </c>
      <c r="L5" s="97"/>
      <c r="M5" s="97"/>
      <c r="N5" s="97"/>
      <c r="O5" s="97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130">
        <v>0</v>
      </c>
      <c r="C6" s="97"/>
      <c r="D6" s="97"/>
      <c r="E6" s="97"/>
      <c r="F6" s="97"/>
      <c r="G6" s="97"/>
      <c r="H6" s="123"/>
      <c r="I6" s="123"/>
      <c r="J6" s="69"/>
      <c r="K6" s="121" t="s">
        <v>91</v>
      </c>
      <c r="L6" s="97"/>
      <c r="M6" s="97"/>
      <c r="N6" s="97"/>
      <c r="O6" s="109"/>
      <c r="P6" s="123"/>
      <c r="Q6" s="123"/>
      <c r="R6" s="123"/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89" t="s">
        <v>134</v>
      </c>
      <c r="C7" s="97"/>
      <c r="D7" s="97"/>
      <c r="E7" s="97"/>
      <c r="F7" s="97"/>
      <c r="G7" s="97"/>
      <c r="I7" s="123"/>
      <c r="J7" s="69"/>
      <c r="K7" s="121" t="s">
        <v>92</v>
      </c>
      <c r="L7" s="97"/>
      <c r="M7" s="97"/>
      <c r="N7" s="97"/>
      <c r="O7" s="109"/>
      <c r="P7" s="123"/>
      <c r="Q7" s="97" t="s">
        <v>191</v>
      </c>
      <c r="R7" s="123"/>
      <c r="S7" s="124"/>
      <c r="V7" s="133" t="s">
        <v>35</v>
      </c>
      <c r="X7" s="97">
        <f>SUM(B14+E14+F14)*0.16</f>
        <v>12</v>
      </c>
      <c r="Y7" s="97">
        <f>SUM(B14+E14+F14)*0.12</f>
        <v>9</v>
      </c>
      <c r="Z7" s="97">
        <f>SUM(B14+E14+F14)*0.08</f>
        <v>6</v>
      </c>
      <c r="AG7" s="107"/>
    </row>
    <row r="8" spans="1:33" x14ac:dyDescent="0.9">
      <c r="A8" s="70"/>
      <c r="B8" s="130" t="s">
        <v>133</v>
      </c>
      <c r="C8" s="97"/>
      <c r="D8" s="97"/>
      <c r="E8" s="97"/>
      <c r="F8" s="97"/>
      <c r="G8" s="97"/>
      <c r="H8" s="97"/>
      <c r="I8" s="123"/>
      <c r="J8" s="70"/>
      <c r="K8" s="121">
        <v>0</v>
      </c>
      <c r="L8" s="97"/>
      <c r="M8" s="97"/>
      <c r="N8" s="97"/>
      <c r="O8" s="97"/>
      <c r="P8" s="97"/>
      <c r="Q8" s="97" t="s">
        <v>192</v>
      </c>
      <c r="R8" s="123"/>
      <c r="S8" s="124"/>
      <c r="V8" s="97" t="s">
        <v>61</v>
      </c>
      <c r="X8" s="97">
        <f>SUM(B14+E14+F14+D14)*0.16</f>
        <v>12.48</v>
      </c>
      <c r="Y8" s="97">
        <f>SUM(B14+E14+F14+D14)*0.12</f>
        <v>9.36</v>
      </c>
      <c r="Z8" s="97">
        <f>SUM(B14+E14+F14+D14)*0.08</f>
        <v>6.24</v>
      </c>
      <c r="AG8" s="107"/>
    </row>
    <row r="9" spans="1:33" x14ac:dyDescent="0.9">
      <c r="A9" s="69"/>
      <c r="B9" s="130"/>
      <c r="C9" s="97"/>
      <c r="D9" s="97"/>
      <c r="E9" s="97"/>
      <c r="F9" s="97"/>
      <c r="G9" s="97"/>
      <c r="H9" s="97"/>
      <c r="I9" s="123"/>
      <c r="J9" s="69"/>
      <c r="K9" s="121" t="s">
        <v>26</v>
      </c>
      <c r="L9" s="97"/>
      <c r="M9" s="97"/>
      <c r="N9" s="97"/>
      <c r="O9" s="97"/>
      <c r="P9" s="123"/>
      <c r="Q9" s="123"/>
      <c r="R9" s="123"/>
      <c r="S9" s="124"/>
      <c r="V9" s="133" t="s">
        <v>37</v>
      </c>
      <c r="X9" s="97">
        <f>($D$14)*0.16</f>
        <v>0.48</v>
      </c>
      <c r="Y9" s="97">
        <f>($D$14)*0.12</f>
        <v>0.36</v>
      </c>
      <c r="Z9" s="97">
        <f>($D$14)*0.08</f>
        <v>0.24</v>
      </c>
      <c r="AG9" s="107"/>
    </row>
    <row r="10" spans="1:33" x14ac:dyDescent="0.9">
      <c r="A10" s="69"/>
      <c r="B10" s="142"/>
      <c r="C10" s="97"/>
      <c r="D10" s="97"/>
      <c r="E10" s="97"/>
      <c r="F10" s="97"/>
      <c r="G10" s="97"/>
      <c r="H10" s="97"/>
      <c r="I10" s="123"/>
      <c r="J10" s="69"/>
      <c r="K10" s="121">
        <v>0</v>
      </c>
      <c r="L10" s="123"/>
      <c r="M10" s="123"/>
      <c r="N10" s="123"/>
      <c r="O10" s="123"/>
      <c r="P10" s="123"/>
      <c r="Q10" s="123"/>
      <c r="R10" s="123"/>
      <c r="S10" s="124"/>
      <c r="V10" s="133" t="s">
        <v>38</v>
      </c>
      <c r="X10" s="97">
        <f>($C$14)*0.16</f>
        <v>0.32</v>
      </c>
      <c r="Y10" s="97">
        <f>($C$14)*0.12</f>
        <v>0.24</v>
      </c>
      <c r="Z10" s="97">
        <f>($C$14)*0.08</f>
        <v>0.16</v>
      </c>
      <c r="AG10" s="107"/>
    </row>
    <row r="11" spans="1:33" x14ac:dyDescent="0.9">
      <c r="A11" s="69"/>
      <c r="B11" s="142"/>
      <c r="C11" s="209" t="s">
        <v>180</v>
      </c>
      <c r="D11" s="123"/>
      <c r="E11" s="123"/>
      <c r="F11" s="123"/>
      <c r="G11" s="123"/>
      <c r="H11" s="123"/>
      <c r="I11" s="123"/>
      <c r="J11" s="69"/>
      <c r="K11" s="121" t="s">
        <v>93</v>
      </c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185" t="s">
        <v>17</v>
      </c>
      <c r="C13" s="186"/>
      <c r="D13" s="186"/>
      <c r="E13" s="187"/>
      <c r="F13" s="188"/>
      <c r="G13" s="66" t="s">
        <v>18</v>
      </c>
      <c r="H13" s="154"/>
      <c r="I13" s="130"/>
      <c r="J13" s="70"/>
      <c r="K13" s="185" t="s">
        <v>17</v>
      </c>
      <c r="L13" s="186"/>
      <c r="M13" s="186"/>
      <c r="N13" s="187"/>
      <c r="O13" s="188"/>
      <c r="P13" s="66" t="s">
        <v>18</v>
      </c>
      <c r="Q13" s="96"/>
      <c r="R13" s="96"/>
      <c r="S13" s="101"/>
      <c r="V13" s="133"/>
      <c r="X13" s="97">
        <f>G14*0.06</f>
        <v>4.4399999999999995</v>
      </c>
      <c r="Y13" s="97">
        <f>G14*0.08</f>
        <v>5.92</v>
      </c>
      <c r="Z13" s="97">
        <f>G14*0.12</f>
        <v>8.879999999999999</v>
      </c>
      <c r="AG13" s="107"/>
    </row>
    <row r="14" spans="1:33" ht="62.25" thickBot="1" x14ac:dyDescent="0.95">
      <c r="A14" s="71"/>
      <c r="B14" s="66">
        <v>74</v>
      </c>
      <c r="C14" s="67">
        <v>2</v>
      </c>
      <c r="D14" s="66">
        <v>3</v>
      </c>
      <c r="E14" s="67">
        <v>1</v>
      </c>
      <c r="F14" s="66">
        <v>0</v>
      </c>
      <c r="G14" s="99">
        <f>SUM(B14:F14)-B36</f>
        <v>74</v>
      </c>
      <c r="H14" s="175"/>
      <c r="I14" s="130"/>
      <c r="J14" s="71"/>
      <c r="K14" s="66">
        <v>23</v>
      </c>
      <c r="L14" s="67">
        <v>0</v>
      </c>
      <c r="M14" s="66">
        <v>2</v>
      </c>
      <c r="N14" s="67">
        <v>1</v>
      </c>
      <c r="O14" s="66">
        <v>0</v>
      </c>
      <c r="P14" s="99">
        <f>SUM(K14:O14)</f>
        <v>26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22" t="s">
        <v>135</v>
      </c>
      <c r="C16" s="82"/>
      <c r="D16" s="82"/>
      <c r="E16" s="82"/>
      <c r="F16" s="116"/>
      <c r="G16" s="116"/>
      <c r="H16" s="125"/>
      <c r="I16" s="123"/>
      <c r="J16" s="68"/>
      <c r="K16" s="122" t="s">
        <v>101</v>
      </c>
      <c r="L16" s="82"/>
      <c r="M16" s="82"/>
      <c r="N16" s="82"/>
      <c r="O16" s="82"/>
      <c r="P16" s="57"/>
      <c r="Q16" s="149"/>
      <c r="R16" s="161"/>
      <c r="S16" s="117"/>
      <c r="V16" s="133"/>
      <c r="X16" s="97">
        <f>G14*0.08</f>
        <v>5.92</v>
      </c>
      <c r="Y16" s="97">
        <f>G14*0.11</f>
        <v>8.14</v>
      </c>
      <c r="Z16" s="97">
        <f>G14*0.2</f>
        <v>14.8</v>
      </c>
      <c r="AB16" s="97">
        <f>G14*0.22</f>
        <v>16.28</v>
      </c>
      <c r="AC16" s="97">
        <f>G14*0.08</f>
        <v>5.92</v>
      </c>
      <c r="AD16" s="97">
        <f>G14*0.07</f>
        <v>5.1800000000000006</v>
      </c>
      <c r="AE16" s="97">
        <f>G14*0.075</f>
        <v>5.55</v>
      </c>
      <c r="AF16" s="97">
        <f>G14*0.05</f>
        <v>3.7</v>
      </c>
      <c r="AG16" s="107">
        <f>G14*0.03</f>
        <v>2.2199999999999998</v>
      </c>
    </row>
    <row r="17" spans="1:34" x14ac:dyDescent="0.9">
      <c r="A17" s="74"/>
      <c r="B17" s="121" t="s">
        <v>136</v>
      </c>
      <c r="C17" s="126"/>
      <c r="D17" s="126"/>
      <c r="E17" s="126"/>
      <c r="F17" s="125"/>
      <c r="G17" s="125"/>
      <c r="H17" s="125"/>
      <c r="I17" s="123"/>
      <c r="J17" s="69"/>
      <c r="K17" s="121" t="s">
        <v>102</v>
      </c>
      <c r="L17" s="126"/>
      <c r="M17" s="126"/>
      <c r="N17" s="126"/>
      <c r="O17" s="126"/>
      <c r="P17" s="58"/>
      <c r="Q17" s="162"/>
      <c r="R17" s="123"/>
      <c r="S17" s="114"/>
      <c r="V17" s="133"/>
      <c r="AG17" s="107"/>
    </row>
    <row r="18" spans="1:34" x14ac:dyDescent="0.9">
      <c r="A18" s="74"/>
      <c r="B18" s="115"/>
      <c r="C18" s="125"/>
      <c r="D18" s="125"/>
      <c r="E18" s="125"/>
      <c r="F18" s="125"/>
      <c r="G18" s="125"/>
      <c r="H18" s="125"/>
      <c r="I18" s="123"/>
      <c r="J18" s="69"/>
      <c r="K18" s="121"/>
      <c r="L18" s="126"/>
      <c r="M18" s="126"/>
      <c r="N18" s="126"/>
      <c r="O18" s="126"/>
      <c r="P18" s="58"/>
      <c r="Q18" s="162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15"/>
      <c r="C19" s="125"/>
      <c r="D19" s="125"/>
      <c r="E19" s="125"/>
      <c r="F19" s="125"/>
      <c r="G19" s="125"/>
      <c r="H19" s="125"/>
      <c r="I19" s="123"/>
      <c r="J19" s="69"/>
      <c r="K19" s="115"/>
      <c r="L19" s="125"/>
      <c r="M19" s="125"/>
      <c r="N19" s="125"/>
      <c r="O19" s="125"/>
      <c r="P19" s="114"/>
      <c r="Q19" s="162"/>
      <c r="R19" s="123"/>
      <c r="S19" s="114"/>
      <c r="V19" s="133"/>
      <c r="X19" s="97">
        <f>G14*0.12</f>
        <v>8.879999999999999</v>
      </c>
      <c r="Y19" s="97">
        <f>G14*0.06</f>
        <v>4.4399999999999995</v>
      </c>
      <c r="Z19" s="97">
        <f>G14*0.04</f>
        <v>2.96</v>
      </c>
      <c r="AC19" s="97">
        <f>G14*0.03</f>
        <v>2.2199999999999998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62"/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2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62"/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62"/>
      <c r="R22" s="123"/>
      <c r="S22" s="114"/>
      <c r="V22" s="139"/>
      <c r="W22" s="138"/>
      <c r="X22" s="138">
        <f>G14*0.005</f>
        <v>0.37</v>
      </c>
      <c r="Y22" s="138">
        <f>G14*0.01</f>
        <v>0.74</v>
      </c>
      <c r="Z22" s="138">
        <f>G14*0.04</f>
        <v>2.96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62"/>
      <c r="R23" s="123"/>
      <c r="S23" s="124"/>
    </row>
    <row r="24" spans="1:34" ht="93" thickBot="1" x14ac:dyDescent="0.95">
      <c r="A24" s="74"/>
      <c r="B24" s="150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3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2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1.56</v>
      </c>
      <c r="Y27" s="97">
        <f>P14*0.12</f>
        <v>3.12</v>
      </c>
      <c r="Z27" s="97">
        <f>P14*0.04</f>
        <v>1.04</v>
      </c>
      <c r="AB27" s="97">
        <f>P14*0.04</f>
        <v>1.04</v>
      </c>
      <c r="AG27" s="107"/>
      <c r="AH27" s="126"/>
    </row>
    <row r="28" spans="1:34" x14ac:dyDescent="0.9">
      <c r="A28" s="75"/>
      <c r="B28" s="121" t="s">
        <v>77</v>
      </c>
      <c r="C28" s="82"/>
      <c r="D28" s="116"/>
      <c r="E28" s="116"/>
      <c r="F28" s="116"/>
      <c r="G28" s="116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21" t="s">
        <v>78</v>
      </c>
      <c r="C29" s="126"/>
      <c r="D29" s="125"/>
      <c r="E29" s="125"/>
      <c r="F29" s="125"/>
      <c r="G29" s="125"/>
      <c r="H29" s="125"/>
      <c r="I29" s="123"/>
      <c r="J29" s="162"/>
      <c r="K29" s="123"/>
      <c r="L29" s="123"/>
      <c r="M29" s="123"/>
      <c r="N29" s="123"/>
      <c r="O29" s="123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21">
        <v>0</v>
      </c>
      <c r="C30" s="126"/>
      <c r="D30" s="125"/>
      <c r="E30" s="125"/>
      <c r="F30" s="125"/>
      <c r="G30" s="125"/>
      <c r="H30" s="125"/>
      <c r="I30" s="123"/>
      <c r="J30" s="162"/>
      <c r="K30" s="123"/>
      <c r="L30" s="123"/>
      <c r="M30" s="123"/>
      <c r="N30" s="123"/>
      <c r="O30" s="123"/>
      <c r="P30" s="124"/>
      <c r="Q30" s="162"/>
      <c r="R30" s="123"/>
      <c r="S30" s="124"/>
      <c r="U30" s="126"/>
      <c r="V30" s="133" t="s">
        <v>35</v>
      </c>
      <c r="X30" s="97">
        <f>SUM(K14+N14+O14)*0.16</f>
        <v>3.84</v>
      </c>
      <c r="Y30" s="97">
        <f>SUM(K14+N14+O14)*0.12</f>
        <v>2.88</v>
      </c>
      <c r="Z30" s="97">
        <f>SUM(K14+N14+O14)*0.08</f>
        <v>1.92</v>
      </c>
      <c r="AG30" s="107"/>
      <c r="AH30" s="126"/>
    </row>
    <row r="31" spans="1:34" x14ac:dyDescent="0.9">
      <c r="A31" s="75"/>
      <c r="B31" s="121" t="s">
        <v>91</v>
      </c>
      <c r="C31" s="126"/>
      <c r="D31" s="126"/>
      <c r="E31" s="126"/>
      <c r="F31" s="125"/>
      <c r="G31" s="125"/>
      <c r="H31" s="125"/>
      <c r="I31" s="123"/>
      <c r="J31" s="162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4.16</v>
      </c>
      <c r="Y31" s="97">
        <f>SUM(K14+N14+O14+M14)*0.12</f>
        <v>3.12</v>
      </c>
      <c r="Z31" s="97">
        <f>SUM(D37+G37+I37+F37)*0.08</f>
        <v>0</v>
      </c>
      <c r="AG31" s="107"/>
      <c r="AH31" s="126"/>
    </row>
    <row r="32" spans="1:34" x14ac:dyDescent="0.9">
      <c r="A32" s="75"/>
      <c r="B32" s="190" t="s">
        <v>92</v>
      </c>
      <c r="C32" s="126"/>
      <c r="D32" s="125"/>
      <c r="E32" s="125"/>
      <c r="F32" s="125"/>
      <c r="G32" s="125"/>
      <c r="H32" s="125"/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0.32</v>
      </c>
      <c r="Y32" s="97">
        <f>($M$14)*0.12</f>
        <v>0.24</v>
      </c>
      <c r="Z32" s="97">
        <f>($M$14)*0.08</f>
        <v>0.16</v>
      </c>
      <c r="AG32" s="107"/>
      <c r="AH32" s="126"/>
    </row>
    <row r="33" spans="1:67" x14ac:dyDescent="0.9">
      <c r="A33" s="75"/>
      <c r="B33" s="190">
        <v>0</v>
      </c>
      <c r="C33" s="126"/>
      <c r="D33" s="125"/>
      <c r="E33" s="125"/>
      <c r="F33" s="125"/>
      <c r="G33" s="125"/>
      <c r="H33" s="125"/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90" t="s">
        <v>26</v>
      </c>
      <c r="C34" s="126"/>
      <c r="D34" s="125"/>
      <c r="E34" s="125"/>
      <c r="F34" s="125"/>
      <c r="G34" s="125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04"/>
      <c r="C35" s="126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>
        <v>6</v>
      </c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1.56</v>
      </c>
      <c r="Y36" s="97">
        <f>P14*0.08</f>
        <v>2.08</v>
      </c>
      <c r="Z36" s="97">
        <f>P14*0.12</f>
        <v>3.12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B38" s="157" t="s">
        <v>67</v>
      </c>
      <c r="C38" s="157"/>
      <c r="D38" s="140"/>
      <c r="E38" s="140"/>
      <c r="F38" s="140"/>
      <c r="G38" s="140"/>
      <c r="H38" s="140"/>
      <c r="I38" s="158" t="s">
        <v>14</v>
      </c>
      <c r="J38" s="140"/>
      <c r="K38" s="157" t="s">
        <v>69</v>
      </c>
      <c r="L38" s="157"/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B39" s="125" cm="1">
        <f t="array" ref="B39:B48">Menüplan!C39:C48</f>
        <v>0</v>
      </c>
      <c r="C39" s="125"/>
      <c r="D39" s="125"/>
      <c r="E39" s="125"/>
      <c r="F39" s="125"/>
      <c r="G39" s="125"/>
      <c r="H39" s="125"/>
      <c r="I39" s="125" cm="1">
        <f t="array" ref="I39:I48">Menüplan!L39:L48</f>
        <v>0</v>
      </c>
      <c r="J39" s="125"/>
      <c r="K39" s="125" cm="1">
        <f t="array" ref="K39:K48">Menüplan!F39:F48</f>
        <v>0</v>
      </c>
      <c r="L39" s="125"/>
      <c r="M39" s="125"/>
      <c r="N39" s="125"/>
      <c r="O39" s="125"/>
      <c r="P39" s="125"/>
      <c r="T39" s="97"/>
      <c r="U39" s="97"/>
      <c r="V39" s="133"/>
      <c r="W39" s="97"/>
      <c r="X39" s="97">
        <f>P14*0.08</f>
        <v>2.08</v>
      </c>
      <c r="Y39" s="97">
        <f>P14*0.11</f>
        <v>2.86</v>
      </c>
      <c r="Z39" s="97">
        <f>P14*0.2</f>
        <v>5.2</v>
      </c>
      <c r="AA39" s="97"/>
      <c r="AB39" s="97">
        <f>P14*0.22</f>
        <v>5.72</v>
      </c>
      <c r="AC39" s="97">
        <f>P14*0.08</f>
        <v>2.08</v>
      </c>
      <c r="AD39" s="97">
        <f>P14*0.07</f>
        <v>1.8200000000000003</v>
      </c>
      <c r="AE39" s="97">
        <f>P14*0.075</f>
        <v>1.95</v>
      </c>
      <c r="AF39" s="97">
        <f>P14*0.05</f>
        <v>1.3</v>
      </c>
      <c r="AG39" s="107">
        <f>P14*0.03</f>
        <v>0.78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B40" s="125" t="str">
        <v>Gemischter Blattsalat</v>
      </c>
      <c r="C40" s="125"/>
      <c r="D40" s="125"/>
      <c r="E40" s="125"/>
      <c r="F40" s="125"/>
      <c r="G40" s="125"/>
      <c r="H40" s="125"/>
      <c r="I40" s="125" t="str">
        <v>Gemischter Blattsalat</v>
      </c>
      <c r="J40" s="125"/>
      <c r="K40" s="125" t="str">
        <v>Gemischter Blattsalat</v>
      </c>
      <c r="L40" s="125"/>
      <c r="M40" s="125"/>
      <c r="N40" s="125"/>
      <c r="O40" s="125"/>
      <c r="P40" s="125"/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B41" s="125" t="str">
        <v>Hausgemachte Dressings</v>
      </c>
      <c r="C41" s="125"/>
      <c r="D41" s="125"/>
      <c r="E41" s="125"/>
      <c r="F41" s="125"/>
      <c r="G41" s="125"/>
      <c r="H41" s="125"/>
      <c r="I41" s="125" t="str">
        <v>Hausgemachte Dressings</v>
      </c>
      <c r="J41" s="125"/>
      <c r="K41" s="125" t="str">
        <v>Hausgemachte Dressings</v>
      </c>
      <c r="L41" s="125"/>
      <c r="M41" s="125"/>
      <c r="N41" s="125"/>
      <c r="O41" s="125"/>
      <c r="P41" s="125"/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B42" s="125">
        <v>0</v>
      </c>
      <c r="C42" s="125"/>
      <c r="D42" s="125"/>
      <c r="E42" s="125"/>
      <c r="F42" s="125"/>
      <c r="G42" s="125"/>
      <c r="H42" s="125"/>
      <c r="I42" s="125">
        <v>0</v>
      </c>
      <c r="J42" s="125"/>
      <c r="K42" s="125">
        <v>0</v>
      </c>
      <c r="L42" s="125"/>
      <c r="M42" s="125"/>
      <c r="N42" s="125"/>
      <c r="O42" s="125"/>
      <c r="P42" s="125"/>
      <c r="T42" s="97"/>
      <c r="U42" s="97"/>
      <c r="V42" s="133"/>
      <c r="W42" s="97"/>
      <c r="X42" s="97">
        <f>P14*0.12</f>
        <v>3.12</v>
      </c>
      <c r="Y42" s="97">
        <f>P14*0.06</f>
        <v>1.56</v>
      </c>
      <c r="Z42" s="97">
        <f>P14*0.04</f>
        <v>1.04</v>
      </c>
      <c r="AA42" s="97"/>
      <c r="AB42" s="97"/>
      <c r="AC42" s="97">
        <f>P14*0.03</f>
        <v>0.78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B43" s="125" t="str">
        <v>Rinds Lasagne al forno</v>
      </c>
      <c r="C43" s="125"/>
      <c r="D43" s="125"/>
      <c r="E43" s="125"/>
      <c r="F43" s="125"/>
      <c r="G43" s="125"/>
      <c r="H43" s="125"/>
      <c r="I43" s="125" t="str">
        <v>Spaghetti al tonno</v>
      </c>
      <c r="J43" s="125"/>
      <c r="K43" s="125" t="str">
        <v>Spaghetti al tonno</v>
      </c>
      <c r="L43" s="125"/>
      <c r="M43" s="125"/>
      <c r="N43" s="125"/>
      <c r="O43" s="125"/>
      <c r="P43" s="125"/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B44" s="125" t="str">
        <v>Rindshackfleisch | Béchamelsauce | Käse</v>
      </c>
      <c r="C44" s="125"/>
      <c r="D44" s="125"/>
      <c r="E44" s="125"/>
      <c r="F44" s="125"/>
      <c r="G44" s="125"/>
      <c r="H44" s="125"/>
      <c r="I44" s="125" t="str">
        <v>Thunfisch ASC | Kapern | Tomatensauce</v>
      </c>
      <c r="J44" s="125"/>
      <c r="K44" s="125" t="str">
        <v>Thunfisch MSC | Kapern | Tomatensauce</v>
      </c>
      <c r="L44" s="125"/>
      <c r="M44" s="125"/>
      <c r="N44" s="125"/>
      <c r="O44" s="125"/>
      <c r="P44" s="125"/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B45" s="125">
        <v>0</v>
      </c>
      <c r="C45" s="125"/>
      <c r="D45" s="125"/>
      <c r="E45" s="125"/>
      <c r="F45" s="125"/>
      <c r="G45" s="125"/>
      <c r="H45" s="125"/>
      <c r="I45" s="125">
        <v>0</v>
      </c>
      <c r="J45" s="125"/>
      <c r="K45" s="125">
        <v>0</v>
      </c>
      <c r="L45" s="125"/>
      <c r="M45" s="125"/>
      <c r="N45" s="125"/>
      <c r="O45" s="125"/>
      <c r="P45" s="125"/>
      <c r="T45" s="97"/>
      <c r="U45" s="97"/>
      <c r="V45" s="139"/>
      <c r="W45" s="138"/>
      <c r="X45" s="138">
        <f>P14*0.005</f>
        <v>0.13</v>
      </c>
      <c r="Y45" s="138">
        <f>P14*0.01</f>
        <v>0.26</v>
      </c>
      <c r="Z45" s="138">
        <f>P14*0.04</f>
        <v>1.04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B46" s="125">
        <v>0</v>
      </c>
      <c r="C46" s="125"/>
      <c r="D46" s="125"/>
      <c r="E46" s="125"/>
      <c r="F46" s="125"/>
      <c r="G46" s="125"/>
      <c r="H46" s="125"/>
      <c r="I46" s="125" t="str">
        <v>Reibkäse</v>
      </c>
      <c r="J46" s="125"/>
      <c r="K46" s="125" t="str">
        <v>Reibkäse</v>
      </c>
      <c r="L46" s="125"/>
      <c r="M46" s="125"/>
      <c r="N46" s="125"/>
      <c r="O46" s="125"/>
      <c r="P46" s="125"/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B47" s="125">
        <v>0</v>
      </c>
      <c r="C47" s="125"/>
      <c r="D47" s="125"/>
      <c r="E47" s="125"/>
      <c r="F47" s="125"/>
      <c r="G47" s="125"/>
      <c r="H47" s="125"/>
      <c r="I47" s="125">
        <v>0</v>
      </c>
      <c r="J47" s="125"/>
      <c r="K47" s="125">
        <v>0</v>
      </c>
      <c r="L47" s="125"/>
      <c r="M47" s="125"/>
      <c r="N47" s="125"/>
      <c r="O47" s="125"/>
      <c r="P47" s="125"/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B48" s="125">
        <v>0</v>
      </c>
      <c r="C48" s="125"/>
      <c r="D48" s="125"/>
      <c r="E48" s="125"/>
      <c r="F48" s="125"/>
      <c r="G48" s="125"/>
      <c r="H48" s="125"/>
      <c r="I48" s="125">
        <v>0</v>
      </c>
      <c r="J48" s="125"/>
      <c r="K48" s="125" t="str">
        <v>Stracciatella-Mousse</v>
      </c>
      <c r="L48" s="125"/>
      <c r="M48" s="125"/>
      <c r="N48" s="125"/>
      <c r="O48" s="125"/>
      <c r="P48" s="125"/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:67" s="126" customFormat="1" x14ac:dyDescent="0.9"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:67" s="126" customFormat="1" x14ac:dyDescent="0.9">
      <c r="B50" s="159" t="s">
        <v>68</v>
      </c>
      <c r="C50" s="159"/>
      <c r="D50" s="160"/>
      <c r="E50" s="160"/>
      <c r="F50" s="160"/>
      <c r="G50" s="160"/>
      <c r="H50" s="160"/>
      <c r="I50" s="160"/>
      <c r="J50" s="160"/>
      <c r="K50" s="159" t="s">
        <v>68</v>
      </c>
      <c r="L50" s="159"/>
      <c r="M50" s="159"/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:67" s="126" customFormat="1" x14ac:dyDescent="0.9">
      <c r="B51" s="125" cm="1">
        <f t="array" ref="B51:B55">Menüplan!I39:I43</f>
        <v>0</v>
      </c>
      <c r="C51" s="125"/>
      <c r="D51" s="125"/>
      <c r="E51" s="125"/>
      <c r="F51" s="125"/>
      <c r="G51" s="125"/>
      <c r="H51" s="125"/>
      <c r="I51" s="125"/>
      <c r="J51" s="125"/>
      <c r="K51" s="125" t="str" cm="1">
        <f t="array" ref="K51:K53">Menüplan!I46:I48</f>
        <v>Spaghetti cinque Pi</v>
      </c>
      <c r="L51" s="125"/>
      <c r="M51" s="125"/>
      <c r="N51" s="125"/>
      <c r="O51" s="125"/>
      <c r="P51" s="125"/>
      <c r="Q51" s="125"/>
      <c r="R51" s="125"/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:67" s="126" customFormat="1" x14ac:dyDescent="0.9">
      <c r="B52" s="125" t="str">
        <v>Vegetarische Lasagne</v>
      </c>
      <c r="C52" s="125"/>
      <c r="D52" s="125"/>
      <c r="E52" s="125"/>
      <c r="F52" s="125"/>
      <c r="G52" s="125"/>
      <c r="H52" s="125"/>
      <c r="I52" s="125"/>
      <c r="J52" s="125"/>
      <c r="K52" s="125" t="str">
        <v>Tomaten-Rahmsauce | Sbrinz | Petersilie</v>
      </c>
      <c r="L52" s="125"/>
      <c r="M52" s="125"/>
      <c r="N52" s="125"/>
      <c r="O52" s="125"/>
      <c r="P52" s="125"/>
      <c r="Q52" s="125"/>
      <c r="R52" s="125"/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:67" s="126" customFormat="1" x14ac:dyDescent="0.9">
      <c r="B53" s="125" t="str">
        <v>Sojahack | Béchamelsauce | Käse</v>
      </c>
      <c r="C53" s="125"/>
      <c r="D53" s="125"/>
      <c r="E53" s="125"/>
      <c r="F53" s="125"/>
      <c r="G53" s="125"/>
      <c r="H53" s="125"/>
      <c r="I53" s="125"/>
      <c r="J53" s="125"/>
      <c r="K53" s="125">
        <v>0</v>
      </c>
      <c r="L53" s="125"/>
      <c r="M53" s="125"/>
      <c r="N53" s="125"/>
      <c r="O53" s="125"/>
      <c r="P53" s="125"/>
      <c r="Q53" s="125"/>
      <c r="R53" s="125"/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:67" s="126" customFormat="1" x14ac:dyDescent="0.9">
      <c r="B54" s="125">
        <v>0</v>
      </c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:67" s="126" customFormat="1" x14ac:dyDescent="0.9">
      <c r="B55" s="125">
        <v>0</v>
      </c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:67" s="126" customFormat="1" x14ac:dyDescent="0.9"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:67" s="126" customFormat="1" x14ac:dyDescent="0.9"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:67" s="126" customFormat="1" x14ac:dyDescent="0.9"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:67" s="126" customFormat="1" x14ac:dyDescent="0.9"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:67" s="126" customFormat="1" x14ac:dyDescent="0.9"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:67" s="126" customFormat="1" x14ac:dyDescent="0.9"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:67" s="126" customFormat="1" x14ac:dyDescent="0.9"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:67" s="126" customFormat="1" x14ac:dyDescent="0.9"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:67" s="126" customFormat="1" x14ac:dyDescent="0.9"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count="1">
    <dataValidation type="list" allowBlank="1" showInputMessage="1" showErrorMessage="1" sqref="P2 B22 I2 B15 K15 K22" xr:uid="{16FBC91F-7DC2-4244-8CC7-16CDE753324A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3508B-FA55-4EA4-B83A-EC407B084CAF}">
  <sheetPr>
    <pageSetUpPr fitToPage="1"/>
  </sheetPr>
  <dimension ref="A1:BO89"/>
  <sheetViews>
    <sheetView zoomScale="16" zoomScaleNormal="16" workbookViewId="0">
      <selection activeCell="H10" sqref="H10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 bestFit="1" customWidth="1"/>
    <col min="22" max="22" width="29.7109375" style="97" customWidth="1"/>
    <col min="23" max="23" width="11.42578125" style="97" bestFit="1" customWidth="1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78" t="s">
        <v>28</v>
      </c>
      <c r="C1" s="179"/>
      <c r="D1" s="77"/>
      <c r="E1" s="180">
        <f>'GHP Montag'!E1</f>
        <v>1</v>
      </c>
      <c r="F1" s="181"/>
      <c r="G1" s="181"/>
      <c r="H1" s="181"/>
      <c r="I1" s="182" t="s">
        <v>9</v>
      </c>
      <c r="J1" s="181"/>
      <c r="K1" s="181"/>
      <c r="L1" s="243">
        <f>Menüplan!A51</f>
        <v>46164</v>
      </c>
      <c r="M1" s="244"/>
      <c r="N1" s="245"/>
      <c r="O1" s="184" t="s">
        <v>20</v>
      </c>
      <c r="P1" s="183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42" t="s">
        <v>84</v>
      </c>
      <c r="C3" s="123"/>
      <c r="D3" s="123"/>
      <c r="E3" s="123"/>
      <c r="F3" s="123"/>
      <c r="G3" s="123"/>
      <c r="H3" s="123"/>
      <c r="I3" s="123"/>
      <c r="J3" s="68"/>
      <c r="K3" s="144" t="s">
        <v>116</v>
      </c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42" t="s">
        <v>78</v>
      </c>
      <c r="C4" s="123"/>
      <c r="D4" s="123"/>
      <c r="E4" s="123"/>
      <c r="F4" s="123"/>
      <c r="G4" s="123"/>
      <c r="H4" s="123"/>
      <c r="I4" s="123"/>
      <c r="J4" s="95"/>
      <c r="K4" s="115" t="s">
        <v>117</v>
      </c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2.6399999999999997</v>
      </c>
      <c r="Y4" s="97">
        <f>G14*0.12</f>
        <v>5.2799999999999994</v>
      </c>
      <c r="Z4" s="97">
        <f>G14*0.04</f>
        <v>1.76</v>
      </c>
      <c r="AB4" s="97">
        <f>G14*0.04</f>
        <v>1.76</v>
      </c>
      <c r="AG4" s="107"/>
    </row>
    <row r="5" spans="1:33" x14ac:dyDescent="0.9">
      <c r="A5" s="95"/>
      <c r="B5" s="142">
        <v>0</v>
      </c>
      <c r="C5" s="123"/>
      <c r="D5" s="123"/>
      <c r="E5" s="123"/>
      <c r="F5" s="123"/>
      <c r="G5" s="123"/>
      <c r="H5" s="123"/>
      <c r="I5" s="123"/>
      <c r="J5" s="95"/>
      <c r="K5" s="115">
        <v>0</v>
      </c>
      <c r="L5" s="123"/>
      <c r="M5" s="123"/>
      <c r="N5" s="123"/>
      <c r="O5" s="123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142" t="s">
        <v>194</v>
      </c>
      <c r="C6" s="123"/>
      <c r="D6" s="123"/>
      <c r="E6" s="123"/>
      <c r="F6" s="123"/>
      <c r="G6" s="123"/>
      <c r="H6" s="97"/>
      <c r="I6" s="123"/>
      <c r="J6" s="69"/>
      <c r="K6" s="115" t="s">
        <v>98</v>
      </c>
      <c r="L6" s="97"/>
      <c r="M6" s="97"/>
      <c r="N6" s="97"/>
      <c r="O6" s="109"/>
      <c r="P6" s="97"/>
      <c r="Q6" s="97"/>
      <c r="R6" s="97"/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43" t="s">
        <v>81</v>
      </c>
      <c r="C7" s="123"/>
      <c r="D7" s="123"/>
      <c r="E7" s="123"/>
      <c r="F7" s="123"/>
      <c r="G7" s="123"/>
      <c r="H7" s="123" t="s">
        <v>155</v>
      </c>
      <c r="I7" s="123"/>
      <c r="J7" s="69"/>
      <c r="K7" s="115" t="s">
        <v>99</v>
      </c>
      <c r="L7" s="97"/>
      <c r="M7" s="97"/>
      <c r="N7" s="97"/>
      <c r="O7" s="109"/>
      <c r="P7" s="97"/>
      <c r="Q7" s="97"/>
      <c r="R7" s="97"/>
      <c r="S7" s="124"/>
      <c r="V7" s="133" t="s">
        <v>35</v>
      </c>
      <c r="X7" s="97">
        <f>SUM(B14+E14+F14)*0.16</f>
        <v>7.68</v>
      </c>
      <c r="Y7" s="97">
        <f>SUM(B14+E14+F14)*0.12</f>
        <v>5.76</v>
      </c>
      <c r="Z7" s="97">
        <f>SUM(B14+E14+F14)*0.08</f>
        <v>3.84</v>
      </c>
      <c r="AG7" s="107"/>
    </row>
    <row r="8" spans="1:33" x14ac:dyDescent="0.9">
      <c r="A8" s="70"/>
      <c r="B8" s="142">
        <v>0</v>
      </c>
      <c r="C8" s="123"/>
      <c r="D8" s="123"/>
      <c r="E8" s="123"/>
      <c r="F8" s="123"/>
      <c r="G8" s="123"/>
      <c r="H8" s="123" t="s">
        <v>156</v>
      </c>
      <c r="I8" s="123"/>
      <c r="J8" s="70"/>
      <c r="K8" s="115" t="s">
        <v>100</v>
      </c>
      <c r="L8" s="97"/>
      <c r="M8" s="97"/>
      <c r="N8" s="97"/>
      <c r="O8" s="97"/>
      <c r="P8" s="97"/>
      <c r="Q8" s="97"/>
      <c r="R8" s="97"/>
      <c r="S8" s="124"/>
      <c r="V8" s="97" t="s">
        <v>61</v>
      </c>
      <c r="X8" s="97">
        <f>SUM(B14+E14+F14+D14)*0.16</f>
        <v>8</v>
      </c>
      <c r="Y8" s="97">
        <f>SUM(B14+E14+F14+D14)*0.12</f>
        <v>6</v>
      </c>
      <c r="Z8" s="97">
        <f>SUM(B14+E14+F14+D14)*0.08</f>
        <v>4</v>
      </c>
      <c r="AG8" s="107"/>
    </row>
    <row r="9" spans="1:33" x14ac:dyDescent="0.9">
      <c r="A9" s="69"/>
      <c r="B9" s="142" t="s">
        <v>82</v>
      </c>
      <c r="C9" s="123"/>
      <c r="D9" s="123"/>
      <c r="E9" s="123"/>
      <c r="F9" s="123"/>
      <c r="G9" s="123"/>
      <c r="H9" s="123"/>
      <c r="I9" s="123"/>
      <c r="J9" s="69"/>
      <c r="K9" s="121"/>
      <c r="L9" s="97"/>
      <c r="M9" s="97"/>
      <c r="N9" s="97"/>
      <c r="O9" s="97"/>
      <c r="P9" s="97"/>
      <c r="Q9" s="97"/>
      <c r="R9" s="97"/>
      <c r="S9" s="124"/>
      <c r="V9" s="133" t="s">
        <v>37</v>
      </c>
      <c r="X9" s="97">
        <f>($D$14)*0.16</f>
        <v>0.32</v>
      </c>
      <c r="Y9" s="97">
        <f>($D$14)*0.12</f>
        <v>0.24</v>
      </c>
      <c r="Z9" s="97">
        <f>($D$14)*0.08</f>
        <v>0.16</v>
      </c>
      <c r="AG9" s="107"/>
    </row>
    <row r="10" spans="1:33" x14ac:dyDescent="0.9">
      <c r="A10" s="69"/>
      <c r="B10" s="142" t="s">
        <v>83</v>
      </c>
      <c r="C10" s="123"/>
      <c r="D10" s="123"/>
      <c r="E10" s="123"/>
      <c r="F10" s="123"/>
      <c r="G10" s="123"/>
      <c r="H10" s="123"/>
      <c r="I10" s="123"/>
      <c r="J10" s="69"/>
      <c r="K10" s="115"/>
      <c r="L10" s="123"/>
      <c r="M10" s="123"/>
      <c r="N10" s="123"/>
      <c r="O10" s="123"/>
      <c r="P10" s="123"/>
      <c r="Q10" s="123"/>
      <c r="R10" s="123"/>
      <c r="S10" s="124"/>
      <c r="V10" s="133" t="s">
        <v>38</v>
      </c>
      <c r="X10" s="97">
        <f>($C$14)*0.16</f>
        <v>0.32</v>
      </c>
      <c r="Y10" s="97">
        <f>($C$14)*0.12</f>
        <v>0.24</v>
      </c>
      <c r="Z10" s="97">
        <f>($C$14)*0.08</f>
        <v>0.16</v>
      </c>
      <c r="AG10" s="107"/>
    </row>
    <row r="11" spans="1:33" x14ac:dyDescent="0.9">
      <c r="A11" s="69"/>
      <c r="B11" s="142"/>
      <c r="C11" s="123"/>
      <c r="D11" s="123"/>
      <c r="E11" s="123"/>
      <c r="F11" s="123"/>
      <c r="G11" s="123"/>
      <c r="H11" s="123" t="s">
        <v>137</v>
      </c>
      <c r="I11" s="123"/>
      <c r="J11" s="69"/>
      <c r="K11" s="115"/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185" t="s">
        <v>17</v>
      </c>
      <c r="C13" s="186"/>
      <c r="D13" s="186"/>
      <c r="E13" s="187"/>
      <c r="F13" s="188"/>
      <c r="G13" s="66" t="s">
        <v>18</v>
      </c>
      <c r="H13" s="154"/>
      <c r="I13" s="130"/>
      <c r="J13" s="70"/>
      <c r="K13" s="185" t="s">
        <v>17</v>
      </c>
      <c r="L13" s="186"/>
      <c r="M13" s="186"/>
      <c r="N13" s="187"/>
      <c r="O13" s="188"/>
      <c r="P13" s="66" t="s">
        <v>18</v>
      </c>
      <c r="Q13" s="96"/>
      <c r="R13" s="96"/>
      <c r="S13" s="101"/>
      <c r="V13" s="133"/>
      <c r="X13" s="97">
        <f>G14*0.06</f>
        <v>2.6399999999999997</v>
      </c>
      <c r="Y13" s="97">
        <f>G14*0.08</f>
        <v>3.52</v>
      </c>
      <c r="Z13" s="97">
        <f>G14*0.12</f>
        <v>5.2799999999999994</v>
      </c>
      <c r="AG13" s="107"/>
    </row>
    <row r="14" spans="1:33" ht="62.25" thickBot="1" x14ac:dyDescent="0.95">
      <c r="A14" s="71"/>
      <c r="B14" s="66">
        <v>47</v>
      </c>
      <c r="C14" s="67">
        <v>2</v>
      </c>
      <c r="D14" s="66">
        <v>2</v>
      </c>
      <c r="E14" s="67">
        <v>1</v>
      </c>
      <c r="F14" s="66">
        <v>0</v>
      </c>
      <c r="G14" s="99">
        <f>SUM(B14:F14)-B36</f>
        <v>44</v>
      </c>
      <c r="H14" s="175"/>
      <c r="I14" s="130"/>
      <c r="J14" s="71"/>
      <c r="K14" s="66">
        <v>18</v>
      </c>
      <c r="L14" s="67">
        <v>0</v>
      </c>
      <c r="M14" s="66">
        <v>1</v>
      </c>
      <c r="N14" s="67">
        <v>1</v>
      </c>
      <c r="O14" s="66">
        <v>0</v>
      </c>
      <c r="P14" s="99">
        <f>SUM(K14:O14)</f>
        <v>20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44" t="s">
        <v>103</v>
      </c>
      <c r="C16" s="82"/>
      <c r="D16" s="82"/>
      <c r="E16" s="82"/>
      <c r="F16" s="82"/>
      <c r="G16" s="116"/>
      <c r="H16" s="125"/>
      <c r="I16" s="123"/>
      <c r="J16" s="68"/>
      <c r="K16" s="144" t="s">
        <v>104</v>
      </c>
      <c r="L16" s="116"/>
      <c r="M16" s="82"/>
      <c r="N16" s="82"/>
      <c r="O16" s="82"/>
      <c r="P16" s="117"/>
      <c r="Q16" s="149"/>
      <c r="R16" s="161"/>
      <c r="S16" s="117"/>
      <c r="V16" s="133"/>
      <c r="X16" s="97">
        <f>G14*0.08</f>
        <v>3.52</v>
      </c>
      <c r="Y16" s="97">
        <f>G14*0.11</f>
        <v>4.84</v>
      </c>
      <c r="Z16" s="97">
        <f>G14*0.2</f>
        <v>8.8000000000000007</v>
      </c>
      <c r="AB16" s="97">
        <f>G14*0.22</f>
        <v>9.68</v>
      </c>
      <c r="AC16" s="97">
        <f>G14*0.08</f>
        <v>3.52</v>
      </c>
      <c r="AD16" s="97">
        <f>G14*0.07</f>
        <v>3.08</v>
      </c>
      <c r="AE16" s="97">
        <f>G14*0.075</f>
        <v>3.3</v>
      </c>
      <c r="AF16" s="97">
        <f>G14*0.05</f>
        <v>2.2000000000000002</v>
      </c>
      <c r="AG16" s="107">
        <f>G14*0.03</f>
        <v>1.3199999999999998</v>
      </c>
    </row>
    <row r="17" spans="1:34" x14ac:dyDescent="0.9">
      <c r="A17" s="74"/>
      <c r="B17" s="115" t="s">
        <v>81</v>
      </c>
      <c r="C17" s="126"/>
      <c r="D17" s="126"/>
      <c r="E17" s="126"/>
      <c r="F17" s="126"/>
      <c r="G17" s="125"/>
      <c r="H17" s="125"/>
      <c r="I17" s="123"/>
      <c r="J17" s="69"/>
      <c r="K17" s="115" t="s">
        <v>98</v>
      </c>
      <c r="L17" s="125"/>
      <c r="M17" s="126"/>
      <c r="N17" s="126"/>
      <c r="O17" s="126"/>
      <c r="P17" s="114"/>
      <c r="Q17" s="162"/>
      <c r="R17" s="123"/>
      <c r="S17" s="114"/>
      <c r="V17" s="133"/>
      <c r="AG17" s="107"/>
    </row>
    <row r="18" spans="1:34" x14ac:dyDescent="0.9">
      <c r="A18" s="74"/>
      <c r="B18" s="115" t="s">
        <v>82</v>
      </c>
      <c r="C18" s="125"/>
      <c r="D18" s="125"/>
      <c r="E18" s="125"/>
      <c r="F18" s="125"/>
      <c r="G18" s="125"/>
      <c r="H18" s="125"/>
      <c r="I18" s="123"/>
      <c r="J18" s="69"/>
      <c r="K18" s="115" t="s">
        <v>99</v>
      </c>
      <c r="L18" s="125"/>
      <c r="M18" s="126"/>
      <c r="N18" s="126"/>
      <c r="O18" s="126"/>
      <c r="P18" s="114"/>
      <c r="Q18" s="162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15" t="s">
        <v>83</v>
      </c>
      <c r="C19" s="125"/>
      <c r="D19" s="125"/>
      <c r="E19" s="125"/>
      <c r="F19" s="125"/>
      <c r="G19" s="125"/>
      <c r="H19" s="125"/>
      <c r="I19" s="123"/>
      <c r="J19" s="69"/>
      <c r="K19" s="115" t="s">
        <v>100</v>
      </c>
      <c r="L19" s="125"/>
      <c r="M19" s="125"/>
      <c r="N19" s="125"/>
      <c r="O19" s="125"/>
      <c r="P19" s="114"/>
      <c r="Q19" s="162"/>
      <c r="R19" s="123"/>
      <c r="S19" s="114"/>
      <c r="V19" s="133"/>
      <c r="X19" s="97">
        <f>G14*0.12</f>
        <v>5.2799999999999994</v>
      </c>
      <c r="Y19" s="97">
        <f>G14*0.06</f>
        <v>2.6399999999999997</v>
      </c>
      <c r="Z19" s="97">
        <f>G14*0.04</f>
        <v>1.76</v>
      </c>
      <c r="AC19" s="97">
        <f>G14*0.03</f>
        <v>1.3199999999999998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62"/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2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62"/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62"/>
      <c r="R22" s="123"/>
      <c r="S22" s="114"/>
      <c r="V22" s="139"/>
      <c r="W22" s="138"/>
      <c r="X22" s="138">
        <f>G14*0.005</f>
        <v>0.22</v>
      </c>
      <c r="Y22" s="138">
        <f>G14*0.01</f>
        <v>0.44</v>
      </c>
      <c r="Z22" s="138">
        <f>G14*0.04</f>
        <v>1.76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62"/>
      <c r="R23" s="123"/>
      <c r="S23" s="124"/>
    </row>
    <row r="24" spans="1:34" ht="61.5" customHeight="1" thickBot="1" x14ac:dyDescent="0.95">
      <c r="A24" s="74"/>
      <c r="B24" s="150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2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1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1.2</v>
      </c>
      <c r="Y27" s="97">
        <f>P14*0.12</f>
        <v>2.4</v>
      </c>
      <c r="Z27" s="97">
        <f>P14*0.04</f>
        <v>0.8</v>
      </c>
      <c r="AB27" s="97">
        <f>P14*0.04</f>
        <v>0.8</v>
      </c>
      <c r="AG27" s="107"/>
      <c r="AH27" s="126"/>
    </row>
    <row r="28" spans="1:34" x14ac:dyDescent="0.9">
      <c r="A28" s="75"/>
      <c r="B28" s="115" t="s">
        <v>112</v>
      </c>
      <c r="C28" s="82"/>
      <c r="D28" s="82"/>
      <c r="E28" s="82"/>
      <c r="F28" s="82"/>
      <c r="G28" s="116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15" t="s">
        <v>110</v>
      </c>
      <c r="C29" s="126"/>
      <c r="D29" s="126"/>
      <c r="E29" s="126"/>
      <c r="F29" s="126"/>
      <c r="G29" s="125"/>
      <c r="H29" s="125"/>
      <c r="I29" s="123"/>
      <c r="J29" s="162"/>
      <c r="K29" s="123"/>
      <c r="L29" s="123"/>
      <c r="M29" s="123"/>
      <c r="N29" s="123"/>
      <c r="O29" s="123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15">
        <v>0</v>
      </c>
      <c r="C30" s="126"/>
      <c r="D30" s="126"/>
      <c r="E30" s="126"/>
      <c r="F30" s="126"/>
      <c r="G30" s="125"/>
      <c r="H30" s="125"/>
      <c r="I30" s="123"/>
      <c r="J30" s="162"/>
      <c r="K30" s="123"/>
      <c r="L30" s="123"/>
      <c r="M30" s="123"/>
      <c r="N30" s="123"/>
      <c r="O30" s="123"/>
      <c r="P30" s="124"/>
      <c r="Q30" s="162"/>
      <c r="R30" s="123"/>
      <c r="S30" s="124"/>
      <c r="U30" s="126"/>
      <c r="V30" s="133" t="s">
        <v>35</v>
      </c>
      <c r="X30" s="97">
        <f>SUM(K14+N14+O14)*0.16</f>
        <v>3.04</v>
      </c>
      <c r="Y30" s="97">
        <f>SUM(K14+N14+O14)*0.12</f>
        <v>2.2799999999999998</v>
      </c>
      <c r="Z30" s="97">
        <f>SUM(K14+N14+O14)*0.08</f>
        <v>1.52</v>
      </c>
      <c r="AG30" s="107"/>
      <c r="AH30" s="126"/>
    </row>
    <row r="31" spans="1:34" x14ac:dyDescent="0.9">
      <c r="A31" s="75"/>
      <c r="B31" s="115" t="s">
        <v>111</v>
      </c>
      <c r="C31" s="126"/>
      <c r="D31" s="126"/>
      <c r="E31" s="126"/>
      <c r="F31" s="126"/>
      <c r="G31" s="125"/>
      <c r="H31" s="125"/>
      <c r="I31" s="123"/>
      <c r="J31" s="162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3.2</v>
      </c>
      <c r="Y31" s="97">
        <f>SUM(K14+N14+O14+M14)*0.12</f>
        <v>2.4</v>
      </c>
      <c r="Z31" s="97">
        <f>SUM(D37+G37+I37+F37)*0.08</f>
        <v>0</v>
      </c>
      <c r="AG31" s="107"/>
      <c r="AH31" s="126"/>
    </row>
    <row r="32" spans="1:34" x14ac:dyDescent="0.9">
      <c r="A32" s="75"/>
      <c r="B32" s="147" t="s">
        <v>78</v>
      </c>
      <c r="C32" s="126"/>
      <c r="D32" s="126"/>
      <c r="E32" s="126"/>
      <c r="F32" s="126"/>
      <c r="G32" s="125"/>
      <c r="H32" s="125"/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0.16</v>
      </c>
      <c r="Y32" s="97">
        <f>($M$14)*0.12</f>
        <v>0.12</v>
      </c>
      <c r="Z32" s="97">
        <f>($M$14)*0.08</f>
        <v>0.08</v>
      </c>
      <c r="AG32" s="107"/>
      <c r="AH32" s="126"/>
    </row>
    <row r="33" spans="1:67" x14ac:dyDescent="0.9">
      <c r="A33" s="75"/>
      <c r="B33" s="190"/>
      <c r="C33" s="126"/>
      <c r="D33" s="126"/>
      <c r="E33" s="126"/>
      <c r="F33" s="126"/>
      <c r="G33" s="125"/>
      <c r="H33" s="125"/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47"/>
      <c r="C34" s="125"/>
      <c r="D34" s="125"/>
      <c r="E34" s="125"/>
      <c r="F34" s="125"/>
      <c r="G34" s="125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>
        <v>8</v>
      </c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1.2</v>
      </c>
      <c r="Y36" s="97">
        <f>P14*0.08</f>
        <v>1.6</v>
      </c>
      <c r="Z36" s="97">
        <f>P14*0.12</f>
        <v>2.4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B38" s="157" t="s">
        <v>67</v>
      </c>
      <c r="C38" s="157"/>
      <c r="D38" s="140"/>
      <c r="E38" s="140"/>
      <c r="F38" s="140"/>
      <c r="G38" s="140"/>
      <c r="H38" s="140"/>
      <c r="I38" s="158" t="s">
        <v>14</v>
      </c>
      <c r="J38" s="140"/>
      <c r="K38" s="157" t="s">
        <v>69</v>
      </c>
      <c r="L38" s="157"/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B39" s="125" cm="1">
        <f t="array" ref="B39:B48">Menüplan!C50:C59</f>
        <v>0</v>
      </c>
      <c r="C39" s="125"/>
      <c r="D39" s="125"/>
      <c r="E39" s="125"/>
      <c r="F39" s="125"/>
      <c r="G39" s="125"/>
      <c r="H39" s="125"/>
      <c r="I39" s="125" cm="1">
        <f t="array" ref="I39:I48">Menüplan!L50:L59</f>
        <v>0</v>
      </c>
      <c r="J39" s="125"/>
      <c r="K39" s="125" cm="1">
        <f t="array" ref="K39:K47">Menüplan!F50:F58</f>
        <v>0</v>
      </c>
      <c r="L39" s="125"/>
      <c r="M39" s="125"/>
      <c r="T39" s="97"/>
      <c r="U39" s="97"/>
      <c r="V39" s="133"/>
      <c r="W39" s="97"/>
      <c r="X39" s="97">
        <f>P14*0.08</f>
        <v>1.6</v>
      </c>
      <c r="Y39" s="97">
        <f>P14*0.11</f>
        <v>2.2000000000000002</v>
      </c>
      <c r="Z39" s="97">
        <f>P14*0.2</f>
        <v>4</v>
      </c>
      <c r="AA39" s="97"/>
      <c r="AB39" s="97">
        <f>P14*0.22</f>
        <v>4.4000000000000004</v>
      </c>
      <c r="AC39" s="97">
        <f>P14*0.08</f>
        <v>1.6</v>
      </c>
      <c r="AD39" s="97">
        <f>P14*0.07</f>
        <v>1.4000000000000001</v>
      </c>
      <c r="AE39" s="97">
        <f>P14*0.075</f>
        <v>1.5</v>
      </c>
      <c r="AF39" s="97">
        <f>P14*0.05</f>
        <v>1</v>
      </c>
      <c r="AG39" s="107">
        <f>P14*0.03</f>
        <v>0.6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B40" s="125" t="str">
        <v>Gemischter Blattsalat | Croutons</v>
      </c>
      <c r="C40" s="125"/>
      <c r="D40" s="125"/>
      <c r="E40" s="125"/>
      <c r="F40" s="125"/>
      <c r="G40" s="125"/>
      <c r="H40" s="125"/>
      <c r="I40" s="125">
        <v>0</v>
      </c>
      <c r="J40" s="125"/>
      <c r="K40" s="125">
        <v>0</v>
      </c>
      <c r="L40" s="125"/>
      <c r="M40" s="125"/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B41" s="125" t="str">
        <v>Hausgemachte Dressings</v>
      </c>
      <c r="C41" s="125"/>
      <c r="D41" s="125"/>
      <c r="E41" s="125"/>
      <c r="F41" s="125"/>
      <c r="G41" s="125"/>
      <c r="H41" s="125"/>
      <c r="I41" s="125">
        <v>0</v>
      </c>
      <c r="J41" s="125"/>
      <c r="K41" s="125" t="str">
        <v>Schinkensandwich</v>
      </c>
      <c r="L41" s="125"/>
      <c r="M41" s="125"/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B42" s="125">
        <v>0</v>
      </c>
      <c r="C42" s="125"/>
      <c r="D42" s="125"/>
      <c r="E42" s="125"/>
      <c r="F42" s="125"/>
      <c r="G42" s="125"/>
      <c r="H42" s="125"/>
      <c r="I42" s="125" t="str">
        <v>Panierte Calamares-Ringe</v>
      </c>
      <c r="J42" s="125"/>
      <c r="K42" s="125" t="str">
        <v xml:space="preserve"> Frischkäse | Tomaten | Essiggurke</v>
      </c>
      <c r="L42" s="125"/>
      <c r="M42" s="125"/>
      <c r="T42" s="97"/>
      <c r="U42" s="97"/>
      <c r="V42" s="133"/>
      <c r="W42" s="97"/>
      <c r="X42" s="97">
        <f>P14*0.12</f>
        <v>2.4</v>
      </c>
      <c r="Y42" s="97">
        <f>P14*0.06</f>
        <v>1.2</v>
      </c>
      <c r="Z42" s="97">
        <f>P14*0.04</f>
        <v>0.8</v>
      </c>
      <c r="AA42" s="97"/>
      <c r="AB42" s="97"/>
      <c r="AC42" s="97">
        <f>P14*0.03</f>
        <v>0.6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B43" s="125" t="str">
        <v>Gefülltes Schweinsnierstück-Steak</v>
      </c>
      <c r="C43" s="125"/>
      <c r="D43" s="125"/>
      <c r="E43" s="125"/>
      <c r="F43" s="125"/>
      <c r="G43" s="125"/>
      <c r="H43" s="125"/>
      <c r="I43" s="125" t="str">
        <v>Zitronenmayonnaise</v>
      </c>
      <c r="J43" s="125"/>
      <c r="K43" s="125">
        <v>0</v>
      </c>
      <c r="L43" s="125"/>
      <c r="M43" s="125"/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B44" s="125" t="str">
        <v>Salbei | Frischkäse | Tomate</v>
      </c>
      <c r="C44" s="125"/>
      <c r="D44" s="125"/>
      <c r="E44" s="125"/>
      <c r="F44" s="125"/>
      <c r="G44" s="125"/>
      <c r="H44" s="125"/>
      <c r="I44" s="125">
        <v>0</v>
      </c>
      <c r="J44" s="125"/>
      <c r="K44" s="125" t="str">
        <v>Ice Tea Peach</v>
      </c>
      <c r="L44" s="125"/>
      <c r="M44" s="125"/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B45" s="125">
        <v>0</v>
      </c>
      <c r="C45" s="125"/>
      <c r="D45" s="125"/>
      <c r="E45" s="125"/>
      <c r="F45" s="125"/>
      <c r="G45" s="125"/>
      <c r="H45" s="125"/>
      <c r="I45" s="125" t="str">
        <v>Gemischter Salatteller</v>
      </c>
      <c r="J45" s="125"/>
      <c r="K45" s="125" t="str">
        <v>Knoppers</v>
      </c>
      <c r="L45" s="125"/>
      <c r="M45" s="125"/>
      <c r="T45" s="97"/>
      <c r="U45" s="97"/>
      <c r="V45" s="139"/>
      <c r="W45" s="138"/>
      <c r="X45" s="138">
        <f>P14*0.005</f>
        <v>0.1</v>
      </c>
      <c r="Y45" s="138">
        <f>P14*0.01</f>
        <v>0.2</v>
      </c>
      <c r="Z45" s="138">
        <f>P14*0.04</f>
        <v>0.8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B46" s="125" t="str">
        <v>Weissweinrisotto</v>
      </c>
      <c r="C46" s="125"/>
      <c r="D46" s="125"/>
      <c r="E46" s="125"/>
      <c r="F46" s="125"/>
      <c r="G46" s="125"/>
      <c r="H46" s="125"/>
      <c r="I46" s="125" t="str">
        <v>Hausgemachte Dressings</v>
      </c>
      <c r="J46" s="125"/>
      <c r="K46" s="125" t="str">
        <v xml:space="preserve">Früchteauswahl </v>
      </c>
      <c r="L46" s="125"/>
      <c r="M46" s="125"/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B47" s="125" t="str">
        <v>Geschmorter Fenchel</v>
      </c>
      <c r="C47" s="125"/>
      <c r="D47" s="125"/>
      <c r="E47" s="125"/>
      <c r="F47" s="125"/>
      <c r="G47" s="125"/>
      <c r="H47" s="125"/>
      <c r="I47" s="125">
        <v>0</v>
      </c>
      <c r="J47" s="125"/>
      <c r="K47" s="125">
        <v>0</v>
      </c>
      <c r="L47" s="125"/>
      <c r="M47" s="125"/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B48" s="125">
        <v>0</v>
      </c>
      <c r="C48" s="125"/>
      <c r="D48" s="125"/>
      <c r="E48" s="125"/>
      <c r="F48" s="125"/>
      <c r="G48" s="125"/>
      <c r="H48" s="125"/>
      <c r="I48" s="125">
        <v>0</v>
      </c>
      <c r="J48" s="125"/>
      <c r="K48" s="125"/>
      <c r="L48" s="125"/>
      <c r="M48" s="125"/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:67" s="126" customFormat="1" x14ac:dyDescent="0.9"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:67" s="126" customFormat="1" x14ac:dyDescent="0.9">
      <c r="B50" s="159" t="s">
        <v>68</v>
      </c>
      <c r="C50" s="159"/>
      <c r="D50" s="160"/>
      <c r="E50" s="160"/>
      <c r="F50" s="160"/>
      <c r="G50" s="160"/>
      <c r="H50" s="160"/>
      <c r="I50" s="160"/>
      <c r="J50" s="160"/>
      <c r="K50" s="159" t="s">
        <v>68</v>
      </c>
      <c r="L50" s="159"/>
      <c r="M50" s="159"/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:67" s="126" customFormat="1" x14ac:dyDescent="0.9">
      <c r="B51" s="125" t="str" cm="1">
        <f t="array" ref="B51:B54">Menüplan!I51:I54</f>
        <v>Gefüllte Aubergine</v>
      </c>
      <c r="C51" s="125"/>
      <c r="D51" s="125"/>
      <c r="E51" s="125"/>
      <c r="F51" s="125"/>
      <c r="G51" s="125"/>
      <c r="H51" s="125"/>
      <c r="I51" s="125"/>
      <c r="J51" s="125"/>
      <c r="K51" s="125" t="str" cm="1">
        <f t="array" ref="K51:K54">Menüplan!I56:I59</f>
        <v>Käsesandwich</v>
      </c>
      <c r="L51" s="125"/>
      <c r="M51" s="125"/>
      <c r="N51" s="125"/>
      <c r="O51" s="125"/>
      <c r="P51" s="125"/>
      <c r="Q51" s="125"/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:67" s="126" customFormat="1" x14ac:dyDescent="0.9">
      <c r="B52" s="125" t="str">
        <v>Salbei | Frischkäse | Tomate</v>
      </c>
      <c r="C52" s="125"/>
      <c r="D52" s="125"/>
      <c r="E52" s="125"/>
      <c r="F52" s="125"/>
      <c r="G52" s="125"/>
      <c r="H52" s="125"/>
      <c r="I52" s="125"/>
      <c r="J52" s="125"/>
      <c r="K52" s="125" t="str">
        <v>Ice Tea Peach</v>
      </c>
      <c r="L52" s="125"/>
      <c r="M52" s="125"/>
      <c r="N52" s="125"/>
      <c r="O52" s="125"/>
      <c r="P52" s="125"/>
      <c r="Q52" s="125"/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:67" s="126" customFormat="1" x14ac:dyDescent="0.9">
      <c r="B53" s="125" t="str">
        <v>Weissweinrisotto</v>
      </c>
      <c r="C53" s="125"/>
      <c r="D53" s="125"/>
      <c r="E53" s="125"/>
      <c r="F53" s="125"/>
      <c r="G53" s="125"/>
      <c r="H53" s="125"/>
      <c r="I53" s="125"/>
      <c r="J53" s="125"/>
      <c r="K53" s="125" t="str">
        <v>Knoppers</v>
      </c>
      <c r="L53" s="125"/>
      <c r="M53" s="125"/>
      <c r="N53" s="125"/>
      <c r="O53" s="125"/>
      <c r="P53" s="125"/>
      <c r="Q53" s="125"/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:67" s="126" customFormat="1" x14ac:dyDescent="0.9">
      <c r="B54" s="125" t="str">
        <v>Geschmorter Fenchel</v>
      </c>
      <c r="C54" s="125"/>
      <c r="D54" s="125"/>
      <c r="E54" s="125"/>
      <c r="F54" s="125"/>
      <c r="G54" s="125"/>
      <c r="H54" s="125"/>
      <c r="I54" s="125"/>
      <c r="J54" s="125"/>
      <c r="K54" s="125" t="str">
        <v xml:space="preserve">Früchteauswahl </v>
      </c>
      <c r="L54" s="125"/>
      <c r="M54" s="125"/>
      <c r="N54" s="125"/>
      <c r="O54" s="125"/>
      <c r="P54" s="125"/>
      <c r="Q54" s="125"/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:67" s="126" customFormat="1" x14ac:dyDescent="0.9"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:67" s="126" customFormat="1" x14ac:dyDescent="0.9"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:67" s="126" customFormat="1" x14ac:dyDescent="0.9"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:67" s="126" customFormat="1" x14ac:dyDescent="0.9"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:67" s="126" customFormat="1" x14ac:dyDescent="0.9"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:67" s="126" customFormat="1" x14ac:dyDescent="0.9"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:67" s="126" customFormat="1" x14ac:dyDescent="0.9"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:67" s="126" customFormat="1" x14ac:dyDescent="0.9"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:67" s="126" customFormat="1" x14ac:dyDescent="0.9"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:67" s="126" customFormat="1" x14ac:dyDescent="0.9"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count="1">
    <dataValidation type="list" allowBlank="1" showInputMessage="1" showErrorMessage="1" sqref="P2 B22 I2 B15 K15 K22" xr:uid="{7F38A632-C6BA-4A4B-B73B-3B87A019C9F7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01593-CBB6-4ADB-ACA9-0BBAC2BCA85A}">
  <sheetPr>
    <pageSetUpPr fitToPage="1"/>
  </sheetPr>
  <dimension ref="A1:BO89"/>
  <sheetViews>
    <sheetView zoomScale="16" zoomScaleNormal="16" workbookViewId="0">
      <selection activeCell="Q23" sqref="Q23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 bestFit="1" customWidth="1"/>
    <col min="22" max="22" width="29.7109375" style="97" customWidth="1"/>
    <col min="23" max="23" width="11.42578125" style="97" bestFit="1" customWidth="1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78" t="s">
        <v>28</v>
      </c>
      <c r="C1" s="179"/>
      <c r="D1" s="77"/>
      <c r="E1" s="180">
        <f>'GHP Montag'!E1</f>
        <v>1</v>
      </c>
      <c r="F1" s="181"/>
      <c r="G1" s="181"/>
      <c r="H1" s="181"/>
      <c r="I1" s="182" t="s">
        <v>71</v>
      </c>
      <c r="J1" s="181"/>
      <c r="K1" s="181"/>
      <c r="L1" s="243">
        <f>Menüplan!A51+1</f>
        <v>46165</v>
      </c>
      <c r="M1" s="244"/>
      <c r="N1" s="245"/>
      <c r="O1" s="184" t="s">
        <v>20</v>
      </c>
      <c r="P1" s="183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42"/>
      <c r="C3" s="123"/>
      <c r="D3" s="123"/>
      <c r="E3" s="123"/>
      <c r="F3" s="123"/>
      <c r="G3" s="123"/>
      <c r="H3" s="123"/>
      <c r="I3" s="123"/>
      <c r="J3" s="68"/>
      <c r="K3" s="144"/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42"/>
      <c r="C4" s="123"/>
      <c r="D4" s="123"/>
      <c r="E4" s="123"/>
      <c r="F4" s="123"/>
      <c r="G4" s="123"/>
      <c r="H4" s="123"/>
      <c r="I4" s="123"/>
      <c r="J4" s="95"/>
      <c r="K4" s="115"/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0</v>
      </c>
      <c r="Y4" s="97">
        <f>G14*0.12</f>
        <v>0</v>
      </c>
      <c r="Z4" s="97">
        <f>G14*0.04</f>
        <v>0</v>
      </c>
      <c r="AB4" s="97">
        <f>G14*0.04</f>
        <v>0</v>
      </c>
      <c r="AG4" s="107"/>
    </row>
    <row r="5" spans="1:33" x14ac:dyDescent="0.9">
      <c r="A5" s="95"/>
      <c r="B5" s="142"/>
      <c r="C5" s="123"/>
      <c r="D5" s="123"/>
      <c r="E5" s="123"/>
      <c r="F5" s="123"/>
      <c r="G5" s="123"/>
      <c r="H5" s="123"/>
      <c r="I5" s="123"/>
      <c r="J5" s="95"/>
      <c r="K5" s="115"/>
      <c r="L5" s="123"/>
      <c r="M5" s="123"/>
      <c r="N5" s="123"/>
      <c r="O5" s="123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142"/>
      <c r="C6" s="123"/>
      <c r="D6" s="123"/>
      <c r="E6" s="123"/>
      <c r="F6" s="123"/>
      <c r="G6" s="123"/>
      <c r="H6" s="123"/>
      <c r="I6" s="123"/>
      <c r="J6" s="69"/>
      <c r="K6" s="115"/>
      <c r="L6" s="123"/>
      <c r="M6" s="123"/>
      <c r="N6" s="123"/>
      <c r="O6" s="170"/>
      <c r="P6" s="123"/>
      <c r="Q6" s="123"/>
      <c r="R6" s="123"/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43"/>
      <c r="C7" s="123"/>
      <c r="D7" s="123"/>
      <c r="E7" s="123"/>
      <c r="F7" s="123"/>
      <c r="G7" s="123"/>
      <c r="H7" s="123"/>
      <c r="I7" s="123"/>
      <c r="J7" s="69"/>
      <c r="K7" s="115"/>
      <c r="L7" s="123"/>
      <c r="M7" s="123"/>
      <c r="N7" s="123"/>
      <c r="O7" s="170"/>
      <c r="P7" s="123"/>
      <c r="Q7" s="123"/>
      <c r="R7" s="123"/>
      <c r="S7" s="124"/>
      <c r="V7" s="133" t="s">
        <v>35</v>
      </c>
      <c r="X7" s="97">
        <f>SUM(B14+E14+F14)*0.16</f>
        <v>0</v>
      </c>
      <c r="Y7" s="97">
        <f>SUM(B14+E14+F14)*0.12</f>
        <v>0</v>
      </c>
      <c r="Z7" s="97">
        <f>SUM(B14+E14+F14)*0.08</f>
        <v>0</v>
      </c>
      <c r="AG7" s="107"/>
    </row>
    <row r="8" spans="1:33" x14ac:dyDescent="0.9">
      <c r="A8" s="70"/>
      <c r="B8" s="142"/>
      <c r="C8" s="123"/>
      <c r="D8" s="123"/>
      <c r="E8" s="123"/>
      <c r="F8" s="123"/>
      <c r="G8" s="123"/>
      <c r="H8" s="123"/>
      <c r="I8" s="123"/>
      <c r="J8" s="70"/>
      <c r="K8" s="115"/>
      <c r="L8" s="123"/>
      <c r="M8" s="123"/>
      <c r="N8" s="123"/>
      <c r="O8" s="123"/>
      <c r="P8" s="123"/>
      <c r="Q8" s="123"/>
      <c r="R8" s="123"/>
      <c r="S8" s="124"/>
      <c r="V8" s="97" t="s">
        <v>61</v>
      </c>
      <c r="X8" s="97">
        <f>SUM(B14+E14+F14+D14)*0.16</f>
        <v>0</v>
      </c>
      <c r="Y8" s="97">
        <f>SUM(B14+E14+F14+D14)*0.12</f>
        <v>0</v>
      </c>
      <c r="Z8" s="97">
        <f>SUM(B14+E14+F14+D14)*0.08</f>
        <v>0</v>
      </c>
      <c r="AG8" s="107"/>
    </row>
    <row r="9" spans="1:33" x14ac:dyDescent="0.9">
      <c r="A9" s="69"/>
      <c r="B9" s="142"/>
      <c r="C9" s="123"/>
      <c r="D9" s="123"/>
      <c r="E9" s="123"/>
      <c r="F9" s="123"/>
      <c r="G9" s="123"/>
      <c r="H9" s="123"/>
      <c r="I9" s="123"/>
      <c r="J9" s="69"/>
      <c r="K9" s="115"/>
      <c r="L9" s="123"/>
      <c r="M9" s="123"/>
      <c r="N9" s="123"/>
      <c r="O9" s="123"/>
      <c r="P9" s="123"/>
      <c r="Q9" s="123"/>
      <c r="R9" s="123"/>
      <c r="S9" s="124"/>
      <c r="V9" s="133" t="s">
        <v>37</v>
      </c>
      <c r="X9" s="97">
        <f>($D$14)*0.16</f>
        <v>0</v>
      </c>
      <c r="Y9" s="97">
        <f>($D$14)*0.12</f>
        <v>0</v>
      </c>
      <c r="Z9" s="97">
        <f>($D$14)*0.08</f>
        <v>0</v>
      </c>
      <c r="AG9" s="107"/>
    </row>
    <row r="10" spans="1:33" x14ac:dyDescent="0.9">
      <c r="A10" s="69"/>
      <c r="B10" s="142"/>
      <c r="C10" s="123"/>
      <c r="D10" s="123"/>
      <c r="E10" s="123"/>
      <c r="F10" s="123"/>
      <c r="G10" s="123"/>
      <c r="H10" s="123"/>
      <c r="I10" s="123"/>
      <c r="J10" s="69"/>
      <c r="K10" s="115"/>
      <c r="L10" s="123"/>
      <c r="M10" s="123"/>
      <c r="N10" s="123"/>
      <c r="O10" s="123"/>
      <c r="P10" s="123"/>
      <c r="Q10" s="123"/>
      <c r="R10" s="123"/>
      <c r="S10" s="124"/>
      <c r="V10" s="133" t="s">
        <v>38</v>
      </c>
      <c r="X10" s="97">
        <f>($C$14)*0.16</f>
        <v>0</v>
      </c>
      <c r="Y10" s="97">
        <f>($C$14)*0.12</f>
        <v>0</v>
      </c>
      <c r="Z10" s="97">
        <f>($C$14)*0.08</f>
        <v>0</v>
      </c>
      <c r="AG10" s="107"/>
    </row>
    <row r="11" spans="1:33" x14ac:dyDescent="0.9">
      <c r="A11" s="69"/>
      <c r="B11" s="142"/>
      <c r="C11" s="123"/>
      <c r="D11" s="123"/>
      <c r="E11" s="123"/>
      <c r="F11" s="123"/>
      <c r="G11" s="123"/>
      <c r="H11" s="123"/>
      <c r="I11" s="123"/>
      <c r="J11" s="69"/>
      <c r="K11" s="115"/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185" t="s">
        <v>17</v>
      </c>
      <c r="C13" s="186"/>
      <c r="D13" s="186"/>
      <c r="E13" s="187"/>
      <c r="F13" s="188"/>
      <c r="G13" s="66" t="s">
        <v>18</v>
      </c>
      <c r="H13" s="154"/>
      <c r="I13" s="130"/>
      <c r="J13" s="70"/>
      <c r="K13" s="185" t="s">
        <v>17</v>
      </c>
      <c r="L13" s="186"/>
      <c r="M13" s="186"/>
      <c r="N13" s="187"/>
      <c r="O13" s="188"/>
      <c r="P13" s="66" t="s">
        <v>18</v>
      </c>
      <c r="Q13" s="96"/>
      <c r="R13" s="96"/>
      <c r="S13" s="101"/>
      <c r="V13" s="133"/>
      <c r="X13" s="97">
        <f>G14*0.06</f>
        <v>0</v>
      </c>
      <c r="Y13" s="97">
        <f>G14*0.08</f>
        <v>0</v>
      </c>
      <c r="Z13" s="97">
        <f>G14*0.12</f>
        <v>0</v>
      </c>
      <c r="AG13" s="107"/>
    </row>
    <row r="14" spans="1:33" ht="62.25" thickBot="1" x14ac:dyDescent="0.95">
      <c r="A14" s="71"/>
      <c r="B14" s="66"/>
      <c r="C14" s="67"/>
      <c r="D14" s="66"/>
      <c r="E14" s="67"/>
      <c r="F14" s="66"/>
      <c r="G14" s="99">
        <f>SUM(B14:F14)-B36</f>
        <v>0</v>
      </c>
      <c r="H14" s="175"/>
      <c r="I14" s="130"/>
      <c r="J14" s="71"/>
      <c r="K14" s="66"/>
      <c r="L14" s="67"/>
      <c r="M14" s="66"/>
      <c r="N14" s="67"/>
      <c r="O14" s="66"/>
      <c r="P14" s="99">
        <f>SUM(K14:O14)</f>
        <v>0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44"/>
      <c r="C16" s="116"/>
      <c r="D16" s="116"/>
      <c r="E16" s="116"/>
      <c r="F16" s="116"/>
      <c r="G16" s="116"/>
      <c r="H16" s="125"/>
      <c r="I16" s="123"/>
      <c r="J16" s="68"/>
      <c r="K16" s="144"/>
      <c r="L16" s="116"/>
      <c r="M16" s="116"/>
      <c r="N16" s="116"/>
      <c r="O16" s="116"/>
      <c r="P16" s="117"/>
      <c r="Q16" s="149"/>
      <c r="R16" s="161"/>
      <c r="S16" s="117"/>
      <c r="V16" s="133"/>
      <c r="X16" s="97">
        <f>G14*0.08</f>
        <v>0</v>
      </c>
      <c r="Y16" s="97">
        <f>G14*0.11</f>
        <v>0</v>
      </c>
      <c r="Z16" s="97">
        <f>G14*0.2</f>
        <v>0</v>
      </c>
      <c r="AB16" s="97">
        <f>G14*0.22</f>
        <v>0</v>
      </c>
      <c r="AC16" s="97">
        <f>G14*0.08</f>
        <v>0</v>
      </c>
      <c r="AD16" s="97">
        <f>G14*0.07</f>
        <v>0</v>
      </c>
      <c r="AE16" s="97">
        <f>G14*0.075</f>
        <v>0</v>
      </c>
      <c r="AF16" s="97">
        <f>G14*0.05</f>
        <v>0</v>
      </c>
      <c r="AG16" s="107">
        <f>G14*0.03</f>
        <v>0</v>
      </c>
    </row>
    <row r="17" spans="1:34" x14ac:dyDescent="0.9">
      <c r="A17" s="74"/>
      <c r="B17" s="115"/>
      <c r="C17" s="125"/>
      <c r="D17" s="125"/>
      <c r="E17" s="125"/>
      <c r="F17" s="125"/>
      <c r="G17" s="125"/>
      <c r="H17" s="125"/>
      <c r="I17" s="123"/>
      <c r="J17" s="69"/>
      <c r="K17" s="115"/>
      <c r="L17" s="125"/>
      <c r="M17" s="125"/>
      <c r="N17" s="125"/>
      <c r="O17" s="125"/>
      <c r="P17" s="114"/>
      <c r="Q17" s="162"/>
      <c r="R17" s="123"/>
      <c r="S17" s="114"/>
      <c r="V17" s="133"/>
      <c r="AG17" s="107"/>
    </row>
    <row r="18" spans="1:34" x14ac:dyDescent="0.9">
      <c r="A18" s="74"/>
      <c r="B18" s="115"/>
      <c r="C18" s="125"/>
      <c r="D18" s="125"/>
      <c r="E18" s="125"/>
      <c r="F18" s="125"/>
      <c r="G18" s="125"/>
      <c r="H18" s="125"/>
      <c r="I18" s="123"/>
      <c r="J18" s="69"/>
      <c r="K18" s="115"/>
      <c r="L18" s="125"/>
      <c r="M18" s="125"/>
      <c r="N18" s="125"/>
      <c r="O18" s="125"/>
      <c r="P18" s="114"/>
      <c r="Q18" s="193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15"/>
      <c r="C19" s="125"/>
      <c r="D19" s="125"/>
      <c r="E19" s="125"/>
      <c r="F19" s="125"/>
      <c r="G19" s="125"/>
      <c r="H19" s="125"/>
      <c r="I19" s="123"/>
      <c r="J19" s="69"/>
      <c r="K19" s="115"/>
      <c r="L19" s="125"/>
      <c r="M19" s="125"/>
      <c r="N19" s="125"/>
      <c r="O19" s="125"/>
      <c r="P19" s="114"/>
      <c r="Q19" s="193"/>
      <c r="R19" s="123"/>
      <c r="S19" s="114"/>
      <c r="V19" s="133"/>
      <c r="X19" s="97">
        <f>G14*0.12</f>
        <v>0</v>
      </c>
      <c r="Y19" s="97">
        <f>G14*0.06</f>
        <v>0</v>
      </c>
      <c r="Z19" s="97">
        <f>G14*0.04</f>
        <v>0</v>
      </c>
      <c r="AC19" s="97">
        <f>G14*0.03</f>
        <v>0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93"/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0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93"/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33"/>
      <c r="R22" s="123"/>
      <c r="S22" s="114"/>
      <c r="V22" s="139"/>
      <c r="W22" s="138"/>
      <c r="X22" s="138">
        <f>G14*0.005</f>
        <v>0</v>
      </c>
      <c r="Y22" s="138">
        <f>G14*0.01</f>
        <v>0</v>
      </c>
      <c r="Z22" s="138">
        <f>G14*0.04</f>
        <v>0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92"/>
      <c r="R23" s="123"/>
      <c r="S23" s="124"/>
    </row>
    <row r="24" spans="1:34" ht="93" thickBot="1" x14ac:dyDescent="0.95">
      <c r="A24" s="74"/>
      <c r="B24" s="150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0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0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0</v>
      </c>
      <c r="Y27" s="97">
        <f>P14*0.12</f>
        <v>0</v>
      </c>
      <c r="Z27" s="97">
        <f>P14*0.04</f>
        <v>0</v>
      </c>
      <c r="AB27" s="97">
        <f>P14*0.04</f>
        <v>0</v>
      </c>
      <c r="AG27" s="107"/>
      <c r="AH27" s="126"/>
    </row>
    <row r="28" spans="1:34" x14ac:dyDescent="0.9">
      <c r="A28" s="75"/>
      <c r="B28" s="115"/>
      <c r="C28" s="116"/>
      <c r="D28" s="116"/>
      <c r="E28" s="116"/>
      <c r="F28" s="116"/>
      <c r="G28" s="116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15"/>
      <c r="C29" s="125"/>
      <c r="D29" s="125"/>
      <c r="E29" s="125"/>
      <c r="F29" s="125"/>
      <c r="G29" s="125"/>
      <c r="H29" s="125"/>
      <c r="I29" s="123"/>
      <c r="J29" s="162"/>
      <c r="K29" s="123"/>
      <c r="L29" s="123"/>
      <c r="M29" s="123"/>
      <c r="N29" s="123"/>
      <c r="O29" s="123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15"/>
      <c r="C30" s="125"/>
      <c r="D30" s="125"/>
      <c r="E30" s="125"/>
      <c r="F30" s="125"/>
      <c r="G30" s="125"/>
      <c r="H30" s="125"/>
      <c r="I30" s="123"/>
      <c r="J30" s="162"/>
      <c r="K30" s="123"/>
      <c r="L30" s="123"/>
      <c r="M30" s="123"/>
      <c r="N30" s="123"/>
      <c r="O30" s="123"/>
      <c r="P30" s="124"/>
      <c r="Q30" s="162"/>
      <c r="R30" s="123"/>
      <c r="S30" s="124"/>
      <c r="U30" s="126"/>
      <c r="V30" s="133" t="s">
        <v>35</v>
      </c>
      <c r="X30" s="97">
        <f>SUM(K14+N14+O14)*0.16</f>
        <v>0</v>
      </c>
      <c r="Y30" s="97">
        <f>SUM(K14+N14+O14)*0.12</f>
        <v>0</v>
      </c>
      <c r="Z30" s="97">
        <f>SUM(K14+N14+O14)*0.08</f>
        <v>0</v>
      </c>
      <c r="AG30" s="107"/>
      <c r="AH30" s="126"/>
    </row>
    <row r="31" spans="1:34" x14ac:dyDescent="0.9">
      <c r="A31" s="75"/>
      <c r="B31" s="115"/>
      <c r="C31" s="125"/>
      <c r="D31" s="125"/>
      <c r="E31" s="125"/>
      <c r="F31" s="125"/>
      <c r="G31" s="125"/>
      <c r="H31" s="125"/>
      <c r="I31" s="123"/>
      <c r="J31" s="162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0</v>
      </c>
      <c r="Y31" s="97">
        <f>SUM(K14+N14+O14+M14)*0.12</f>
        <v>0</v>
      </c>
      <c r="Z31" s="97">
        <f>SUM(D37+G37+I37+F37)*0.08</f>
        <v>0</v>
      </c>
      <c r="AG31" s="107"/>
      <c r="AH31" s="126"/>
    </row>
    <row r="32" spans="1:34" x14ac:dyDescent="0.9">
      <c r="A32" s="75"/>
      <c r="B32" s="147"/>
      <c r="C32" s="125"/>
      <c r="D32" s="125"/>
      <c r="E32" s="125"/>
      <c r="F32" s="125"/>
      <c r="G32" s="125"/>
      <c r="H32" s="125"/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</v>
      </c>
      <c r="Y32" s="97">
        <f>($M$14)*0.12</f>
        <v>0</v>
      </c>
      <c r="Z32" s="97">
        <f>($M$14)*0.08</f>
        <v>0</v>
      </c>
      <c r="AG32" s="107"/>
      <c r="AH32" s="126"/>
    </row>
    <row r="33" spans="1:67" x14ac:dyDescent="0.9">
      <c r="A33" s="75"/>
      <c r="B33" s="147"/>
      <c r="C33" s="125"/>
      <c r="D33" s="125"/>
      <c r="E33" s="125"/>
      <c r="F33" s="125"/>
      <c r="G33" s="125"/>
      <c r="H33" s="125"/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47"/>
      <c r="C34" s="125"/>
      <c r="D34" s="125"/>
      <c r="E34" s="125"/>
      <c r="F34" s="125"/>
      <c r="G34" s="125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/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0</v>
      </c>
      <c r="Y36" s="97">
        <f>P14*0.08</f>
        <v>0</v>
      </c>
      <c r="Z36" s="97">
        <f>P14*0.12</f>
        <v>0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T38" s="97"/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T39" s="97"/>
      <c r="U39" s="97"/>
      <c r="V39" s="133"/>
      <c r="W39" s="97"/>
      <c r="X39" s="97">
        <f>P14*0.08</f>
        <v>0</v>
      </c>
      <c r="Y39" s="97">
        <f>P14*0.11</f>
        <v>0</v>
      </c>
      <c r="Z39" s="97">
        <f>P14*0.2</f>
        <v>0</v>
      </c>
      <c r="AA39" s="97"/>
      <c r="AB39" s="97">
        <f>P14*0.22</f>
        <v>0</v>
      </c>
      <c r="AC39" s="97">
        <f>P14*0.08</f>
        <v>0</v>
      </c>
      <c r="AD39" s="97">
        <f>P14*0.07</f>
        <v>0</v>
      </c>
      <c r="AE39" s="97">
        <f>P14*0.075</f>
        <v>0</v>
      </c>
      <c r="AF39" s="97">
        <f>P14*0.05</f>
        <v>0</v>
      </c>
      <c r="AG39" s="107">
        <f>P14*0.03</f>
        <v>0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T40" s="97"/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T41" s="97"/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T42" s="97"/>
      <c r="U42" s="97"/>
      <c r="V42" s="133"/>
      <c r="W42" s="97"/>
      <c r="X42" s="97">
        <f>P14*0.12</f>
        <v>0</v>
      </c>
      <c r="Y42" s="97">
        <f>P14*0.06</f>
        <v>0</v>
      </c>
      <c r="Z42" s="97">
        <f>P14*0.04</f>
        <v>0</v>
      </c>
      <c r="AA42" s="97"/>
      <c r="AB42" s="97"/>
      <c r="AC42" s="97">
        <f>P14*0.03</f>
        <v>0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T43" s="97"/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T44" s="97"/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T45" s="97"/>
      <c r="U45" s="97"/>
      <c r="V45" s="139"/>
      <c r="W45" s="138"/>
      <c r="X45" s="138">
        <f>P14*0.005</f>
        <v>0</v>
      </c>
      <c r="Y45" s="138">
        <f>P14*0.01</f>
        <v>0</v>
      </c>
      <c r="Z45" s="138">
        <f>P14*0.04</f>
        <v>0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T46" s="97"/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T47" s="97"/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T48" s="97"/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0:67" s="126" customFormat="1" x14ac:dyDescent="0.9">
      <c r="T49" s="97"/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0:67" s="126" customFormat="1" x14ac:dyDescent="0.9">
      <c r="T50" s="97"/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0:67" s="126" customFormat="1" x14ac:dyDescent="0.9">
      <c r="T51" s="97"/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0:67" s="126" customFormat="1" x14ac:dyDescent="0.9">
      <c r="T52" s="97"/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0:67" s="126" customFormat="1" x14ac:dyDescent="0.9">
      <c r="T53" s="97"/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0:67" s="126" customFormat="1" x14ac:dyDescent="0.9">
      <c r="T54" s="97"/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0:67" s="126" customFormat="1" x14ac:dyDescent="0.9">
      <c r="T55" s="97"/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0:67" s="126" customFormat="1" x14ac:dyDescent="0.9">
      <c r="T56" s="97"/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0:67" s="126" customFormat="1" x14ac:dyDescent="0.9">
      <c r="T57" s="97"/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0:67" s="126" customFormat="1" x14ac:dyDescent="0.9">
      <c r="T58" s="97"/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0:67" s="126" customFormat="1" x14ac:dyDescent="0.9">
      <c r="T59" s="97"/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0:67" s="126" customFormat="1" x14ac:dyDescent="0.9">
      <c r="T60" s="97"/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0:67" s="126" customFormat="1" x14ac:dyDescent="0.9">
      <c r="T61" s="97"/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0:67" s="126" customFormat="1" x14ac:dyDescent="0.9">
      <c r="T62" s="97"/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0:67" s="126" customFormat="1" x14ac:dyDescent="0.9">
      <c r="T63" s="97"/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0:67" s="126" customFormat="1" x14ac:dyDescent="0.9">
      <c r="T64" s="97"/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T65" s="97"/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T66" s="97"/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T67" s="97"/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T68" s="97"/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T69" s="97"/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count="1">
    <dataValidation type="list" allowBlank="1" showInputMessage="1" showErrorMessage="1" sqref="P2 B22 I2 B15 K15 K22" xr:uid="{BEA04C64-F227-400D-BA75-17952A15B399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6CE33-6135-4F6A-9138-B2A0164E77B2}">
  <sheetPr>
    <pageSetUpPr fitToPage="1"/>
  </sheetPr>
  <dimension ref="A1:BO89"/>
  <sheetViews>
    <sheetView zoomScale="16" zoomScaleNormal="16" workbookViewId="0">
      <selection activeCell="B28" sqref="B28:B33"/>
    </sheetView>
  </sheetViews>
  <sheetFormatPr baseColWidth="10" defaultRowHeight="61.5" x14ac:dyDescent="0.9"/>
  <cols>
    <col min="1" max="1" width="88.5703125" customWidth="1"/>
    <col min="2" max="2" width="38.28515625" customWidth="1"/>
    <col min="3" max="6" width="28" customWidth="1"/>
    <col min="7" max="7" width="35.42578125" customWidth="1"/>
    <col min="8" max="8" width="109.7109375" customWidth="1"/>
    <col min="9" max="9" width="99.7109375" customWidth="1"/>
    <col min="10" max="10" width="96.5703125" customWidth="1"/>
    <col min="11" max="11" width="38.28515625" customWidth="1"/>
    <col min="12" max="15" width="28" customWidth="1"/>
    <col min="16" max="16" width="35.42578125" customWidth="1"/>
    <col min="17" max="17" width="83.140625" customWidth="1"/>
    <col min="18" max="18" width="70.5703125" customWidth="1"/>
    <col min="19" max="19" width="74.85546875" customWidth="1"/>
    <col min="20" max="21" width="11.42578125" style="97" bestFit="1" customWidth="1"/>
    <col min="22" max="22" width="29.7109375" style="97" customWidth="1"/>
    <col min="23" max="23" width="11.42578125" style="97" bestFit="1" customWidth="1"/>
    <col min="24" max="24" width="78.85546875" style="97" customWidth="1"/>
    <col min="25" max="25" width="81.7109375" style="97" customWidth="1"/>
    <col min="26" max="26" width="20.5703125" style="97" customWidth="1"/>
    <col min="27" max="27" width="21.7109375" style="97" customWidth="1"/>
    <col min="28" max="28" width="37.7109375" style="97" customWidth="1"/>
    <col min="29" max="29" width="31.42578125" style="97" customWidth="1"/>
    <col min="30" max="30" width="35.42578125" style="97" customWidth="1"/>
    <col min="31" max="31" width="41.140625" style="97" customWidth="1"/>
    <col min="32" max="32" width="34.85546875" style="97" customWidth="1"/>
    <col min="33" max="33" width="28.5703125" style="97" customWidth="1"/>
    <col min="34" max="67" width="11.42578125" style="97"/>
  </cols>
  <sheetData>
    <row r="1" spans="1:33" ht="93" thickBot="1" x14ac:dyDescent="0.95">
      <c r="A1" s="128"/>
      <c r="B1" s="178" t="s">
        <v>28</v>
      </c>
      <c r="C1" s="179"/>
      <c r="D1" s="77"/>
      <c r="E1" s="180">
        <f>'GHP Montag'!E1</f>
        <v>1</v>
      </c>
      <c r="F1" s="181"/>
      <c r="G1" s="181"/>
      <c r="H1" s="181"/>
      <c r="I1" s="182" t="s">
        <v>72</v>
      </c>
      <c r="J1" s="181"/>
      <c r="K1" s="181"/>
      <c r="L1" s="243">
        <f>Menüplan!A51+2</f>
        <v>46166</v>
      </c>
      <c r="M1" s="244"/>
      <c r="N1" s="245"/>
      <c r="O1" s="184" t="s">
        <v>20</v>
      </c>
      <c r="P1" s="183">
        <f>WEEKNUM(L1,21)</f>
        <v>21</v>
      </c>
      <c r="Q1" s="61"/>
      <c r="R1" s="61"/>
      <c r="S1" s="62"/>
      <c r="V1" s="141" t="s">
        <v>32</v>
      </c>
    </row>
    <row r="2" spans="1:33" ht="62.25" thickBot="1" x14ac:dyDescent="0.95">
      <c r="A2" s="55" t="s">
        <v>15</v>
      </c>
      <c r="B2" s="79" t="s">
        <v>29</v>
      </c>
      <c r="C2" s="64"/>
      <c r="D2" s="64"/>
      <c r="E2" s="64"/>
      <c r="F2" s="64"/>
      <c r="G2" s="64"/>
      <c r="H2" s="64"/>
      <c r="I2" s="56"/>
      <c r="J2" s="55" t="s">
        <v>15</v>
      </c>
      <c r="K2" s="79" t="s">
        <v>30</v>
      </c>
      <c r="L2" s="64"/>
      <c r="M2" s="64"/>
      <c r="N2" s="64"/>
      <c r="O2" s="64"/>
      <c r="P2" s="56" t="s">
        <v>16</v>
      </c>
      <c r="Q2" s="64"/>
      <c r="R2" s="64"/>
      <c r="S2" s="80"/>
      <c r="V2" s="108" t="s">
        <v>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6"/>
    </row>
    <row r="3" spans="1:33" x14ac:dyDescent="0.9">
      <c r="A3" s="68"/>
      <c r="B3" s="142"/>
      <c r="C3" s="123"/>
      <c r="D3" s="123"/>
      <c r="E3" s="123"/>
      <c r="F3" s="123"/>
      <c r="G3" s="123"/>
      <c r="H3" s="123"/>
      <c r="I3" s="123"/>
      <c r="J3" s="68"/>
      <c r="K3" s="144"/>
      <c r="L3" s="161"/>
      <c r="M3" s="161"/>
      <c r="N3" s="161"/>
      <c r="O3" s="161"/>
      <c r="P3" s="161"/>
      <c r="Q3" s="161"/>
      <c r="R3" s="161"/>
      <c r="S3" s="166"/>
      <c r="V3" s="133" t="s">
        <v>27</v>
      </c>
      <c r="X3" s="97" t="s">
        <v>64</v>
      </c>
      <c r="Y3" s="97" t="s">
        <v>65</v>
      </c>
      <c r="Z3" s="97" t="s">
        <v>66</v>
      </c>
      <c r="AG3" s="107"/>
    </row>
    <row r="4" spans="1:33" x14ac:dyDescent="0.9">
      <c r="A4" s="95"/>
      <c r="B4" s="142"/>
      <c r="C4" s="123"/>
      <c r="D4" s="123"/>
      <c r="E4" s="123"/>
      <c r="F4" s="123"/>
      <c r="G4" s="123"/>
      <c r="H4" s="123"/>
      <c r="I4" s="123"/>
      <c r="J4" s="95"/>
      <c r="K4" s="115"/>
      <c r="L4" s="123"/>
      <c r="M4" s="123"/>
      <c r="N4" s="123"/>
      <c r="O4" s="123"/>
      <c r="P4" s="123"/>
      <c r="Q4" s="123"/>
      <c r="R4" s="123"/>
      <c r="S4" s="124"/>
      <c r="V4" s="133"/>
      <c r="X4" s="97">
        <f>G14*0.06</f>
        <v>0</v>
      </c>
      <c r="Y4" s="97">
        <f>G14*0.12</f>
        <v>0</v>
      </c>
      <c r="Z4" s="97">
        <f>G14*0.04</f>
        <v>0</v>
      </c>
      <c r="AB4" s="97">
        <f>G14*0.04</f>
        <v>0</v>
      </c>
      <c r="AG4" s="107"/>
    </row>
    <row r="5" spans="1:33" x14ac:dyDescent="0.9">
      <c r="A5" s="95"/>
      <c r="B5" s="142"/>
      <c r="C5" s="123"/>
      <c r="D5" s="123"/>
      <c r="E5" s="123"/>
      <c r="F5" s="123"/>
      <c r="G5" s="123"/>
      <c r="H5" s="123"/>
      <c r="I5" s="123"/>
      <c r="J5" s="95"/>
      <c r="K5" s="115"/>
      <c r="L5" s="123"/>
      <c r="M5" s="123"/>
      <c r="N5" s="123"/>
      <c r="O5" s="123"/>
      <c r="P5" s="123"/>
      <c r="Q5" s="123"/>
      <c r="R5" s="123"/>
      <c r="S5" s="124"/>
      <c r="V5" s="133" t="s">
        <v>34</v>
      </c>
      <c r="AG5" s="107"/>
    </row>
    <row r="6" spans="1:33" x14ac:dyDescent="0.9">
      <c r="A6" s="69"/>
      <c r="B6" s="142"/>
      <c r="C6" s="123"/>
      <c r="D6" s="123"/>
      <c r="E6" s="123"/>
      <c r="F6" s="123"/>
      <c r="G6" s="123"/>
      <c r="H6" s="123"/>
      <c r="I6" s="123"/>
      <c r="J6" s="69"/>
      <c r="K6" s="115"/>
      <c r="L6" s="123"/>
      <c r="M6" s="123"/>
      <c r="N6" s="123"/>
      <c r="O6" s="170"/>
      <c r="P6" s="123"/>
      <c r="Q6" s="123"/>
      <c r="R6" s="123"/>
      <c r="S6" s="124"/>
      <c r="V6" s="133"/>
      <c r="X6" s="97" t="s">
        <v>63</v>
      </c>
      <c r="Y6" s="97" t="s">
        <v>62</v>
      </c>
      <c r="Z6" s="97" t="s">
        <v>36</v>
      </c>
      <c r="AG6" s="107"/>
    </row>
    <row r="7" spans="1:33" x14ac:dyDescent="0.9">
      <c r="A7" s="69"/>
      <c r="B7" s="143"/>
      <c r="C7" s="123"/>
      <c r="D7" s="123"/>
      <c r="E7" s="123"/>
      <c r="F7" s="123"/>
      <c r="G7" s="123"/>
      <c r="H7" s="123"/>
      <c r="I7" s="123"/>
      <c r="J7" s="69"/>
      <c r="K7" s="115"/>
      <c r="L7" s="123"/>
      <c r="M7" s="123"/>
      <c r="N7" s="123"/>
      <c r="O7" s="170"/>
      <c r="P7" s="123"/>
      <c r="Q7" s="123"/>
      <c r="R7" s="123"/>
      <c r="S7" s="124"/>
      <c r="V7" s="133" t="s">
        <v>35</v>
      </c>
      <c r="X7" s="97">
        <f>SUM(B14+E14+F14)*0.16</f>
        <v>0</v>
      </c>
      <c r="Y7" s="97">
        <f>SUM(B14+E14+F14)*0.12</f>
        <v>0</v>
      </c>
      <c r="Z7" s="97">
        <f>SUM(B14+E14+F14)*0.08</f>
        <v>0</v>
      </c>
      <c r="AG7" s="107"/>
    </row>
    <row r="8" spans="1:33" x14ac:dyDescent="0.9">
      <c r="A8" s="70"/>
      <c r="B8" s="142"/>
      <c r="C8" s="123"/>
      <c r="D8" s="123"/>
      <c r="E8" s="123"/>
      <c r="F8" s="123"/>
      <c r="G8" s="123"/>
      <c r="H8" s="123"/>
      <c r="I8" s="123"/>
      <c r="J8" s="70"/>
      <c r="K8" s="115"/>
      <c r="L8" s="123"/>
      <c r="M8" s="123"/>
      <c r="N8" s="123"/>
      <c r="O8" s="123"/>
      <c r="P8" s="123"/>
      <c r="Q8" s="123"/>
      <c r="R8" s="123"/>
      <c r="S8" s="124"/>
      <c r="V8" s="97" t="s">
        <v>61</v>
      </c>
      <c r="X8" s="97">
        <f>SUM(B14+E14+F14+D14)*0.16</f>
        <v>0</v>
      </c>
      <c r="Y8" s="97">
        <f>SUM(B14+E14+F14+D14)*0.12</f>
        <v>0</v>
      </c>
      <c r="Z8" s="97">
        <f>SUM(B14+E14+F14+D14)*0.08</f>
        <v>0</v>
      </c>
      <c r="AG8" s="107"/>
    </row>
    <row r="9" spans="1:33" x14ac:dyDescent="0.9">
      <c r="A9" s="69"/>
      <c r="B9" s="142"/>
      <c r="C9" s="123"/>
      <c r="D9" s="123"/>
      <c r="E9" s="123"/>
      <c r="F9" s="123"/>
      <c r="G9" s="123"/>
      <c r="H9" s="123"/>
      <c r="I9" s="123"/>
      <c r="J9" s="69"/>
      <c r="K9" s="115"/>
      <c r="L9" s="123"/>
      <c r="M9" s="123"/>
      <c r="N9" s="123"/>
      <c r="O9" s="123"/>
      <c r="P9" s="123"/>
      <c r="Q9" s="123"/>
      <c r="R9" s="123"/>
      <c r="S9" s="124"/>
      <c r="V9" s="133" t="s">
        <v>37</v>
      </c>
      <c r="X9" s="97">
        <f>($D$14)*0.16</f>
        <v>0</v>
      </c>
      <c r="Y9" s="97">
        <f>($D$14)*0.12</f>
        <v>0</v>
      </c>
      <c r="Z9" s="97">
        <f>($D$14)*0.08</f>
        <v>0</v>
      </c>
      <c r="AG9" s="107"/>
    </row>
    <row r="10" spans="1:33" x14ac:dyDescent="0.9">
      <c r="A10" s="69"/>
      <c r="B10" s="142"/>
      <c r="C10" s="123"/>
      <c r="D10" s="123"/>
      <c r="E10" s="123"/>
      <c r="F10" s="123"/>
      <c r="G10" s="123"/>
      <c r="H10" s="123"/>
      <c r="I10" s="123"/>
      <c r="J10" s="69"/>
      <c r="K10" s="115"/>
      <c r="L10" s="123"/>
      <c r="M10" s="123"/>
      <c r="N10" s="123"/>
      <c r="O10" s="123"/>
      <c r="P10" s="123"/>
      <c r="Q10" s="123"/>
      <c r="R10" s="123"/>
      <c r="S10" s="124"/>
      <c r="V10" s="133" t="s">
        <v>38</v>
      </c>
      <c r="X10" s="97">
        <f>($C$14)*0.16</f>
        <v>0</v>
      </c>
      <c r="Y10" s="97">
        <f>($C$14)*0.12</f>
        <v>0</v>
      </c>
      <c r="Z10" s="97">
        <f>($C$14)*0.08</f>
        <v>0</v>
      </c>
      <c r="AG10" s="107"/>
    </row>
    <row r="11" spans="1:33" x14ac:dyDescent="0.9">
      <c r="A11" s="69"/>
      <c r="B11" s="142"/>
      <c r="C11" s="123"/>
      <c r="D11" s="123"/>
      <c r="E11" s="123"/>
      <c r="F11" s="123"/>
      <c r="G11" s="123"/>
      <c r="H11" s="123"/>
      <c r="I11" s="123"/>
      <c r="J11" s="69"/>
      <c r="K11" s="115"/>
      <c r="L11" s="123"/>
      <c r="M11" s="123"/>
      <c r="N11" s="123"/>
      <c r="O11" s="123"/>
      <c r="P11" s="123"/>
      <c r="Q11" s="123"/>
      <c r="R11" s="123"/>
      <c r="S11" s="124"/>
      <c r="V11" s="133"/>
      <c r="AG11" s="107"/>
    </row>
    <row r="12" spans="1:33" ht="62.25" thickBot="1" x14ac:dyDescent="0.95">
      <c r="A12" s="69"/>
      <c r="B12" s="142"/>
      <c r="C12" s="123"/>
      <c r="D12" s="123"/>
      <c r="E12" s="123"/>
      <c r="F12" s="123"/>
      <c r="G12" s="123"/>
      <c r="H12" s="123"/>
      <c r="I12" s="123"/>
      <c r="J12" s="69"/>
      <c r="K12" s="115"/>
      <c r="L12" s="123"/>
      <c r="M12" s="123"/>
      <c r="N12" s="123"/>
      <c r="O12" s="123"/>
      <c r="P12" s="123"/>
      <c r="Q12" s="123"/>
      <c r="R12" s="123"/>
      <c r="S12" s="124"/>
      <c r="V12" s="133" t="s">
        <v>56</v>
      </c>
      <c r="X12" s="97" t="s">
        <v>57</v>
      </c>
      <c r="Y12" s="97" t="s">
        <v>58</v>
      </c>
      <c r="Z12" s="97" t="s">
        <v>59</v>
      </c>
      <c r="AG12" s="107"/>
    </row>
    <row r="13" spans="1:33" ht="62.25" thickBot="1" x14ac:dyDescent="0.95">
      <c r="A13" s="70"/>
      <c r="B13" s="185" t="s">
        <v>17</v>
      </c>
      <c r="C13" s="186"/>
      <c r="D13" s="186"/>
      <c r="E13" s="187"/>
      <c r="F13" s="188"/>
      <c r="G13" s="66" t="s">
        <v>18</v>
      </c>
      <c r="H13" s="154"/>
      <c r="I13" s="130"/>
      <c r="J13" s="70"/>
      <c r="K13" s="185" t="s">
        <v>17</v>
      </c>
      <c r="L13" s="186"/>
      <c r="M13" s="186"/>
      <c r="N13" s="187"/>
      <c r="O13" s="188"/>
      <c r="P13" s="66" t="s">
        <v>18</v>
      </c>
      <c r="Q13" s="96"/>
      <c r="R13" s="96"/>
      <c r="S13" s="101"/>
      <c r="V13" s="133"/>
      <c r="X13" s="97">
        <f>G14*0.06</f>
        <v>0</v>
      </c>
      <c r="Y13" s="97">
        <f>G14*0.08</f>
        <v>0</v>
      </c>
      <c r="Z13" s="97">
        <f>G14*0.12</f>
        <v>0</v>
      </c>
      <c r="AG13" s="107"/>
    </row>
    <row r="14" spans="1:33" ht="62.25" thickBot="1" x14ac:dyDescent="0.95">
      <c r="A14" s="71"/>
      <c r="B14" s="66"/>
      <c r="C14" s="67"/>
      <c r="D14" s="66"/>
      <c r="E14" s="67"/>
      <c r="F14" s="66"/>
      <c r="G14" s="99">
        <f>SUM(B14:F14)-B36</f>
        <v>0</v>
      </c>
      <c r="H14" s="175"/>
      <c r="I14" s="130"/>
      <c r="J14" s="71"/>
      <c r="K14" s="66"/>
      <c r="L14" s="67"/>
      <c r="M14" s="66"/>
      <c r="N14" s="67"/>
      <c r="O14" s="66"/>
      <c r="P14" s="99">
        <f>SUM(K14:O14)</f>
        <v>0</v>
      </c>
      <c r="Q14" s="102"/>
      <c r="R14" s="102"/>
      <c r="S14" s="103"/>
      <c r="V14" s="133"/>
      <c r="AG14" s="107"/>
    </row>
    <row r="15" spans="1:33" ht="62.25" thickBot="1" x14ac:dyDescent="0.95">
      <c r="A15" s="63" t="s">
        <v>15</v>
      </c>
      <c r="B15" s="81" t="s">
        <v>3</v>
      </c>
      <c r="C15" s="72"/>
      <c r="D15" s="72"/>
      <c r="E15" s="72"/>
      <c r="F15" s="72"/>
      <c r="G15" s="84" t="s">
        <v>16</v>
      </c>
      <c r="H15" s="152"/>
      <c r="I15" s="152"/>
      <c r="J15" s="63" t="s">
        <v>15</v>
      </c>
      <c r="K15" s="81" t="s">
        <v>5</v>
      </c>
      <c r="L15" s="72"/>
      <c r="M15" s="72"/>
      <c r="N15" s="72"/>
      <c r="O15" s="72"/>
      <c r="P15" s="84" t="s">
        <v>16</v>
      </c>
      <c r="Q15" s="131" t="s">
        <v>31</v>
      </c>
      <c r="R15" s="131"/>
      <c r="S15" s="132"/>
      <c r="V15" s="133" t="s">
        <v>39</v>
      </c>
      <c r="X15" s="97" t="s">
        <v>40</v>
      </c>
      <c r="Y15" s="97" t="s">
        <v>41</v>
      </c>
      <c r="Z15" s="97" t="s">
        <v>42</v>
      </c>
      <c r="AB15" s="97" t="s">
        <v>43</v>
      </c>
      <c r="AC15" s="97" t="s">
        <v>44</v>
      </c>
      <c r="AD15" s="97" t="s">
        <v>45</v>
      </c>
      <c r="AE15" s="97" t="s">
        <v>46</v>
      </c>
      <c r="AF15" s="97" t="s">
        <v>47</v>
      </c>
      <c r="AG15" s="107" t="s">
        <v>48</v>
      </c>
    </row>
    <row r="16" spans="1:33" x14ac:dyDescent="0.9">
      <c r="A16" s="73"/>
      <c r="B16" s="144"/>
      <c r="C16" s="116"/>
      <c r="D16" s="116"/>
      <c r="E16" s="116"/>
      <c r="F16" s="116"/>
      <c r="G16" s="116"/>
      <c r="H16" s="125"/>
      <c r="I16" s="123"/>
      <c r="J16" s="68"/>
      <c r="K16" s="144"/>
      <c r="L16" s="116"/>
      <c r="M16" s="116"/>
      <c r="N16" s="116"/>
      <c r="O16" s="116"/>
      <c r="P16" s="117"/>
      <c r="Q16" s="149"/>
      <c r="R16" s="161"/>
      <c r="S16" s="117"/>
      <c r="V16" s="133"/>
      <c r="X16" s="97">
        <f>G14*0.08</f>
        <v>0</v>
      </c>
      <c r="Y16" s="97">
        <f>G14*0.11</f>
        <v>0</v>
      </c>
      <c r="Z16" s="97">
        <f>G14*0.2</f>
        <v>0</v>
      </c>
      <c r="AB16" s="97">
        <f>G14*0.22</f>
        <v>0</v>
      </c>
      <c r="AC16" s="97">
        <f>G14*0.08</f>
        <v>0</v>
      </c>
      <c r="AD16" s="97">
        <f>G14*0.07</f>
        <v>0</v>
      </c>
      <c r="AE16" s="97">
        <f>G14*0.075</f>
        <v>0</v>
      </c>
      <c r="AF16" s="97">
        <f>G14*0.05</f>
        <v>0</v>
      </c>
      <c r="AG16" s="107">
        <f>G14*0.03</f>
        <v>0</v>
      </c>
    </row>
    <row r="17" spans="1:34" x14ac:dyDescent="0.9">
      <c r="A17" s="74"/>
      <c r="B17" s="115"/>
      <c r="C17" s="125"/>
      <c r="D17" s="125"/>
      <c r="E17" s="125"/>
      <c r="F17" s="125"/>
      <c r="G17" s="125"/>
      <c r="H17" s="125"/>
      <c r="I17" s="123"/>
      <c r="J17" s="69"/>
      <c r="K17" s="115"/>
      <c r="L17" s="125"/>
      <c r="M17" s="125"/>
      <c r="N17" s="125"/>
      <c r="O17" s="125"/>
      <c r="P17" s="114"/>
      <c r="Q17" s="162"/>
      <c r="R17" s="123"/>
      <c r="S17" s="114"/>
      <c r="V17" s="133"/>
      <c r="AG17" s="107"/>
    </row>
    <row r="18" spans="1:34" x14ac:dyDescent="0.9">
      <c r="A18" s="74"/>
      <c r="B18" s="115"/>
      <c r="C18" s="125"/>
      <c r="D18" s="125"/>
      <c r="E18" s="125"/>
      <c r="F18" s="125"/>
      <c r="G18" s="125"/>
      <c r="H18" s="125"/>
      <c r="I18" s="123"/>
      <c r="J18" s="69"/>
      <c r="K18" s="115"/>
      <c r="L18" s="125"/>
      <c r="M18" s="125"/>
      <c r="N18" s="125"/>
      <c r="O18" s="125"/>
      <c r="P18" s="114"/>
      <c r="Q18" s="162"/>
      <c r="R18" s="123"/>
      <c r="S18" s="114"/>
      <c r="V18" s="133" t="s">
        <v>49</v>
      </c>
      <c r="X18" s="97" t="s">
        <v>52</v>
      </c>
      <c r="Y18" s="97" t="s">
        <v>51</v>
      </c>
      <c r="Z18" s="97" t="s">
        <v>50</v>
      </c>
      <c r="AC18" s="97" t="s">
        <v>53</v>
      </c>
      <c r="AG18" s="107"/>
    </row>
    <row r="19" spans="1:34" x14ac:dyDescent="0.9">
      <c r="A19" s="74"/>
      <c r="B19" s="115"/>
      <c r="C19" s="125"/>
      <c r="D19" s="125"/>
      <c r="E19" s="125"/>
      <c r="F19" s="125"/>
      <c r="G19" s="125"/>
      <c r="H19" s="125"/>
      <c r="I19" s="123"/>
      <c r="J19" s="69"/>
      <c r="K19" s="115"/>
      <c r="L19" s="125"/>
      <c r="M19" s="125"/>
      <c r="N19" s="125"/>
      <c r="O19" s="125"/>
      <c r="P19" s="114"/>
      <c r="Q19" s="162"/>
      <c r="R19" s="123"/>
      <c r="S19" s="114"/>
      <c r="V19" s="133"/>
      <c r="X19" s="97">
        <f>G14*0.12</f>
        <v>0</v>
      </c>
      <c r="Y19" s="97">
        <f>G14*0.06</f>
        <v>0</v>
      </c>
      <c r="Z19" s="97">
        <f>G14*0.04</f>
        <v>0</v>
      </c>
      <c r="AC19" s="97">
        <f>G14*0.03</f>
        <v>0</v>
      </c>
      <c r="AG19" s="107"/>
    </row>
    <row r="20" spans="1:34" ht="62.25" thickBot="1" x14ac:dyDescent="0.95">
      <c r="A20" s="75"/>
      <c r="B20" s="145"/>
      <c r="C20" s="118"/>
      <c r="D20" s="118"/>
      <c r="E20" s="118"/>
      <c r="F20" s="118"/>
      <c r="G20" s="118"/>
      <c r="H20" s="125"/>
      <c r="I20" s="123"/>
      <c r="J20" s="70"/>
      <c r="K20" s="146"/>
      <c r="L20" s="118"/>
      <c r="M20" s="118"/>
      <c r="N20" s="118"/>
      <c r="O20" s="118"/>
      <c r="P20" s="119"/>
      <c r="Q20" s="162"/>
      <c r="R20" s="123"/>
      <c r="S20" s="124"/>
      <c r="V20" s="133"/>
      <c r="AG20" s="107"/>
    </row>
    <row r="21" spans="1:34" ht="62.25" thickBot="1" x14ac:dyDescent="0.95">
      <c r="A21" s="76"/>
      <c r="B21" s="100">
        <f>C14</f>
        <v>0</v>
      </c>
      <c r="C21" s="237" t="s">
        <v>19</v>
      </c>
      <c r="D21" s="238"/>
      <c r="E21" s="238"/>
      <c r="F21" s="238"/>
      <c r="G21" s="239"/>
      <c r="I21" s="97"/>
      <c r="J21" s="71"/>
      <c r="K21" s="100">
        <f>L14</f>
        <v>0</v>
      </c>
      <c r="L21" s="237" t="s">
        <v>19</v>
      </c>
      <c r="M21" s="238"/>
      <c r="N21" s="238"/>
      <c r="O21" s="238"/>
      <c r="P21" s="239"/>
      <c r="Q21" s="162"/>
      <c r="R21" s="123"/>
      <c r="S21" s="114"/>
      <c r="V21" s="133" t="s">
        <v>54</v>
      </c>
      <c r="X21" s="97" t="s">
        <v>55</v>
      </c>
      <c r="Y21" s="97" t="s">
        <v>60</v>
      </c>
      <c r="Z21" s="97" t="s">
        <v>26</v>
      </c>
      <c r="AG21" s="107"/>
    </row>
    <row r="22" spans="1:34" ht="62.25" thickBot="1" x14ac:dyDescent="0.95">
      <c r="A22" s="65" t="s">
        <v>15</v>
      </c>
      <c r="B22" s="59" t="s">
        <v>3</v>
      </c>
      <c r="C22" s="60"/>
      <c r="D22" s="60"/>
      <c r="E22" s="60"/>
      <c r="F22" s="60"/>
      <c r="G22" s="83" t="s">
        <v>16</v>
      </c>
      <c r="H22" s="134"/>
      <c r="I22" s="60"/>
      <c r="J22" s="153" t="s">
        <v>15</v>
      </c>
      <c r="K22" s="59" t="s">
        <v>5</v>
      </c>
      <c r="L22" s="60"/>
      <c r="M22" s="60"/>
      <c r="N22" s="60"/>
      <c r="O22" s="60"/>
      <c r="P22" s="134" t="s">
        <v>16</v>
      </c>
      <c r="Q22" s="162"/>
      <c r="R22" s="123"/>
      <c r="S22" s="114"/>
      <c r="V22" s="139"/>
      <c r="W22" s="138"/>
      <c r="X22" s="138">
        <f>G14*0.005</f>
        <v>0</v>
      </c>
      <c r="Y22" s="138">
        <f>G14*0.01</f>
        <v>0</v>
      </c>
      <c r="Z22" s="138">
        <f>G14*0.04</f>
        <v>0</v>
      </c>
      <c r="AA22" s="138"/>
      <c r="AB22" s="138"/>
      <c r="AC22" s="138"/>
      <c r="AD22" s="138"/>
      <c r="AE22" s="138"/>
      <c r="AF22" s="138"/>
      <c r="AG22" s="127"/>
    </row>
    <row r="23" spans="1:34" x14ac:dyDescent="0.9">
      <c r="A23" s="73"/>
      <c r="B23" s="149"/>
      <c r="C23" s="116"/>
      <c r="D23" s="116"/>
      <c r="E23" s="116"/>
      <c r="F23" s="116"/>
      <c r="G23" s="125"/>
      <c r="H23" s="125"/>
      <c r="I23" s="123"/>
      <c r="J23" s="68"/>
      <c r="K23" s="149"/>
      <c r="L23" s="82"/>
      <c r="M23" s="82"/>
      <c r="N23" s="82"/>
      <c r="O23" s="82"/>
      <c r="P23" s="82"/>
      <c r="Q23" s="162"/>
      <c r="R23" s="123"/>
      <c r="S23" s="124"/>
    </row>
    <row r="24" spans="1:34" ht="93" thickBot="1" x14ac:dyDescent="0.95">
      <c r="A24" s="74"/>
      <c r="B24" s="150"/>
      <c r="C24" s="125"/>
      <c r="D24" s="125"/>
      <c r="E24" s="125"/>
      <c r="F24" s="125"/>
      <c r="G24" s="125"/>
      <c r="H24" s="125"/>
      <c r="I24" s="123"/>
      <c r="J24" s="69"/>
      <c r="K24" s="150"/>
      <c r="L24" s="126"/>
      <c r="M24" s="126"/>
      <c r="N24" s="126"/>
      <c r="O24" s="126"/>
      <c r="P24" s="126"/>
      <c r="Q24" s="162"/>
      <c r="R24" s="123"/>
      <c r="S24" s="124"/>
      <c r="V24" s="141" t="s">
        <v>32</v>
      </c>
    </row>
    <row r="25" spans="1:34" ht="62.25" thickBot="1" x14ac:dyDescent="0.95">
      <c r="A25" s="75"/>
      <c r="B25" s="151"/>
      <c r="C25" s="169"/>
      <c r="D25" s="169"/>
      <c r="E25" s="169"/>
      <c r="F25" s="169"/>
      <c r="G25" s="169"/>
      <c r="H25" s="169"/>
      <c r="I25" s="123"/>
      <c r="J25" s="70"/>
      <c r="K25" s="151"/>
      <c r="L25" s="98"/>
      <c r="M25" s="98"/>
      <c r="N25" s="98"/>
      <c r="O25" s="98"/>
      <c r="P25" s="98"/>
      <c r="Q25" s="162"/>
      <c r="R25" s="123"/>
      <c r="S25" s="124"/>
      <c r="V25" s="108" t="s">
        <v>33</v>
      </c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6"/>
    </row>
    <row r="26" spans="1:34" ht="62.25" thickBot="1" x14ac:dyDescent="0.95">
      <c r="A26" s="76"/>
      <c r="B26" s="94">
        <f>D14</f>
        <v>0</v>
      </c>
      <c r="C26" s="237" t="s">
        <v>19</v>
      </c>
      <c r="D26" s="238"/>
      <c r="E26" s="238"/>
      <c r="F26" s="238"/>
      <c r="G26" s="239"/>
      <c r="I26" s="97"/>
      <c r="J26" s="155"/>
      <c r="K26" s="156">
        <f>M14</f>
        <v>0</v>
      </c>
      <c r="L26" s="240" t="s">
        <v>19</v>
      </c>
      <c r="M26" s="241"/>
      <c r="N26" s="241"/>
      <c r="O26" s="241"/>
      <c r="P26" s="242"/>
      <c r="Q26" s="162"/>
      <c r="R26" s="123"/>
      <c r="S26" s="124"/>
      <c r="V26" s="133" t="s">
        <v>27</v>
      </c>
      <c r="X26" s="97" t="s">
        <v>64</v>
      </c>
      <c r="Y26" s="97" t="s">
        <v>65</v>
      </c>
      <c r="Z26" s="97" t="s">
        <v>66</v>
      </c>
      <c r="AG26" s="107"/>
    </row>
    <row r="27" spans="1:34" ht="62.25" thickBot="1" x14ac:dyDescent="0.95">
      <c r="A27" s="135" t="s">
        <v>15</v>
      </c>
      <c r="B27" s="135" t="s">
        <v>14</v>
      </c>
      <c r="C27" s="136"/>
      <c r="D27" s="136"/>
      <c r="E27" s="136"/>
      <c r="F27" s="136"/>
      <c r="G27" s="137" t="s">
        <v>16</v>
      </c>
      <c r="H27" s="176"/>
      <c r="I27" s="135"/>
      <c r="J27" s="173" t="s">
        <v>70</v>
      </c>
      <c r="K27" s="171"/>
      <c r="L27" s="171"/>
      <c r="M27" s="171"/>
      <c r="N27" s="171"/>
      <c r="O27" s="171"/>
      <c r="P27" s="172"/>
      <c r="Q27" s="162"/>
      <c r="R27" s="123"/>
      <c r="S27" s="124"/>
      <c r="U27" s="126"/>
      <c r="V27" s="133"/>
      <c r="X27" s="97">
        <f>P14*0.06</f>
        <v>0</v>
      </c>
      <c r="Y27" s="97">
        <f>P14*0.12</f>
        <v>0</v>
      </c>
      <c r="Z27" s="97">
        <f>P14*0.04</f>
        <v>0</v>
      </c>
      <c r="AB27" s="97">
        <f>P14*0.04</f>
        <v>0</v>
      </c>
      <c r="AG27" s="107"/>
      <c r="AH27" s="126"/>
    </row>
    <row r="28" spans="1:34" x14ac:dyDescent="0.9">
      <c r="A28" s="75"/>
      <c r="B28" s="115"/>
      <c r="C28" s="116"/>
      <c r="D28" s="116"/>
      <c r="E28" s="116"/>
      <c r="F28" s="116"/>
      <c r="G28" s="116"/>
      <c r="H28" s="116"/>
      <c r="I28" s="161"/>
      <c r="J28" s="162"/>
      <c r="K28" s="123"/>
      <c r="L28" s="125"/>
      <c r="M28" s="123"/>
      <c r="N28" s="125"/>
      <c r="O28" s="123"/>
      <c r="P28" s="114"/>
      <c r="Q28" s="162"/>
      <c r="R28" s="123"/>
      <c r="S28" s="114"/>
      <c r="U28" s="126"/>
      <c r="V28" s="133" t="s">
        <v>34</v>
      </c>
      <c r="AG28" s="107"/>
      <c r="AH28" s="126"/>
    </row>
    <row r="29" spans="1:34" x14ac:dyDescent="0.9">
      <c r="A29" s="74"/>
      <c r="B29" s="115"/>
      <c r="C29" s="125"/>
      <c r="D29" s="125"/>
      <c r="E29" s="125"/>
      <c r="F29" s="125"/>
      <c r="G29" s="125"/>
      <c r="H29" s="125"/>
      <c r="I29" s="123"/>
      <c r="J29" s="162"/>
      <c r="K29" s="123"/>
      <c r="L29" s="123"/>
      <c r="M29" s="123"/>
      <c r="N29" s="123"/>
      <c r="O29" s="123"/>
      <c r="P29" s="124"/>
      <c r="Q29" s="162"/>
      <c r="R29" s="123"/>
      <c r="S29" s="124"/>
      <c r="U29" s="126"/>
      <c r="V29" s="133"/>
      <c r="X29" s="97" t="s">
        <v>63</v>
      </c>
      <c r="Y29" s="97" t="s">
        <v>62</v>
      </c>
      <c r="Z29" s="97" t="s">
        <v>36</v>
      </c>
      <c r="AG29" s="107"/>
      <c r="AH29" s="126"/>
    </row>
    <row r="30" spans="1:34" x14ac:dyDescent="0.9">
      <c r="A30" s="74"/>
      <c r="B30" s="115"/>
      <c r="C30" s="125"/>
      <c r="D30" s="125"/>
      <c r="E30" s="125"/>
      <c r="F30" s="125"/>
      <c r="G30" s="125"/>
      <c r="H30" s="125"/>
      <c r="I30" s="123"/>
      <c r="J30" s="162"/>
      <c r="K30" s="123"/>
      <c r="L30" s="123"/>
      <c r="M30" s="123"/>
      <c r="N30" s="123"/>
      <c r="O30" s="123"/>
      <c r="P30" s="124"/>
      <c r="Q30" s="162"/>
      <c r="R30" s="123"/>
      <c r="S30" s="124"/>
      <c r="U30" s="126"/>
      <c r="V30" s="133" t="s">
        <v>35</v>
      </c>
      <c r="X30" s="97">
        <f>SUM(K14+N14+O14)*0.16</f>
        <v>0</v>
      </c>
      <c r="Y30" s="97">
        <f>SUM(K14+N14+O14)*0.12</f>
        <v>0</v>
      </c>
      <c r="Z30" s="97">
        <f>SUM(K14+N14+O14)*0.08</f>
        <v>0</v>
      </c>
      <c r="AG30" s="107"/>
      <c r="AH30" s="126"/>
    </row>
    <row r="31" spans="1:34" x14ac:dyDescent="0.9">
      <c r="A31" s="75"/>
      <c r="B31" s="115"/>
      <c r="C31" s="125"/>
      <c r="D31" s="125"/>
      <c r="E31" s="125"/>
      <c r="F31" s="125"/>
      <c r="G31" s="125"/>
      <c r="H31" s="125"/>
      <c r="I31" s="123"/>
      <c r="J31" s="162"/>
      <c r="K31" s="123"/>
      <c r="L31" s="123"/>
      <c r="M31" s="123"/>
      <c r="N31" s="123"/>
      <c r="O31" s="123"/>
      <c r="P31" s="124"/>
      <c r="Q31" s="162"/>
      <c r="R31" s="123"/>
      <c r="S31" s="124"/>
      <c r="U31" s="126"/>
      <c r="V31" s="97" t="s">
        <v>61</v>
      </c>
      <c r="X31" s="97">
        <f>SUM(K14+N14+O14+M14)*0.16</f>
        <v>0</v>
      </c>
      <c r="Y31" s="97">
        <f>SUM(K14+N14+O14+M14)*0.12</f>
        <v>0</v>
      </c>
      <c r="Z31" s="97">
        <f>SUM(D37+G37+I37+F37)*0.08</f>
        <v>0</v>
      </c>
      <c r="AG31" s="107"/>
      <c r="AH31" s="126"/>
    </row>
    <row r="32" spans="1:34" x14ac:dyDescent="0.9">
      <c r="A32" s="75"/>
      <c r="B32" s="147"/>
      <c r="C32" s="125"/>
      <c r="D32" s="125"/>
      <c r="E32" s="125"/>
      <c r="F32" s="125"/>
      <c r="G32" s="125"/>
      <c r="H32" s="125"/>
      <c r="I32" s="123"/>
      <c r="J32" s="162"/>
      <c r="K32" s="123"/>
      <c r="L32" s="123"/>
      <c r="M32" s="123"/>
      <c r="N32" s="123"/>
      <c r="O32" s="123"/>
      <c r="P32" s="124"/>
      <c r="Q32" s="162"/>
      <c r="R32" s="123"/>
      <c r="S32" s="124"/>
      <c r="U32" s="126"/>
      <c r="V32" s="133" t="s">
        <v>37</v>
      </c>
      <c r="X32" s="97">
        <f>($M$14)*0.16</f>
        <v>0</v>
      </c>
      <c r="Y32" s="97">
        <f>($M$14)*0.12</f>
        <v>0</v>
      </c>
      <c r="Z32" s="97">
        <f>($M$14)*0.08</f>
        <v>0</v>
      </c>
      <c r="AG32" s="107"/>
      <c r="AH32" s="126"/>
    </row>
    <row r="33" spans="1:67" x14ac:dyDescent="0.9">
      <c r="A33" s="75"/>
      <c r="B33" s="147"/>
      <c r="C33" s="125"/>
      <c r="D33" s="125"/>
      <c r="E33" s="125"/>
      <c r="F33" s="125"/>
      <c r="G33" s="125"/>
      <c r="H33" s="125"/>
      <c r="I33" s="123"/>
      <c r="J33" s="162"/>
      <c r="K33" s="123"/>
      <c r="L33" s="123"/>
      <c r="M33" s="123"/>
      <c r="N33" s="123"/>
      <c r="O33" s="123"/>
      <c r="P33" s="124"/>
      <c r="Q33" s="162"/>
      <c r="R33" s="123"/>
      <c r="S33" s="124"/>
      <c r="U33" s="126"/>
      <c r="V33" s="133" t="s">
        <v>38</v>
      </c>
      <c r="X33" s="97">
        <f>($L$14)*0.16</f>
        <v>0</v>
      </c>
      <c r="Y33" s="97">
        <f>($L$14)*0.12</f>
        <v>0</v>
      </c>
      <c r="Z33" s="97">
        <f>($L$14)*0.08</f>
        <v>0</v>
      </c>
      <c r="AG33" s="107"/>
      <c r="AH33" s="126"/>
    </row>
    <row r="34" spans="1:67" x14ac:dyDescent="0.9">
      <c r="A34" s="74"/>
      <c r="B34" s="147"/>
      <c r="C34" s="125"/>
      <c r="D34" s="125"/>
      <c r="E34" s="125"/>
      <c r="F34" s="125"/>
      <c r="G34" s="125"/>
      <c r="H34" s="125"/>
      <c r="I34" s="123"/>
      <c r="J34" s="162"/>
      <c r="K34" s="123"/>
      <c r="L34" s="123"/>
      <c r="M34" s="123"/>
      <c r="N34" s="123"/>
      <c r="O34" s="123"/>
      <c r="P34" s="124"/>
      <c r="Q34" s="162"/>
      <c r="R34" s="123"/>
      <c r="S34" s="124"/>
      <c r="V34" s="133"/>
      <c r="AG34" s="107"/>
      <c r="AH34" s="126"/>
    </row>
    <row r="35" spans="1:67" ht="62.25" thickBot="1" x14ac:dyDescent="0.95">
      <c r="A35" s="74"/>
      <c r="B35" s="148"/>
      <c r="C35" s="125"/>
      <c r="D35" s="125"/>
      <c r="E35" s="125"/>
      <c r="F35" s="125"/>
      <c r="G35" s="125"/>
      <c r="H35" s="125"/>
      <c r="I35" s="123"/>
      <c r="J35" s="150"/>
      <c r="K35" s="123"/>
      <c r="L35" s="125"/>
      <c r="M35" s="123"/>
      <c r="N35" s="125"/>
      <c r="O35" s="123"/>
      <c r="P35" s="114"/>
      <c r="Q35" s="162"/>
      <c r="R35" s="123"/>
      <c r="S35" s="114"/>
      <c r="V35" s="133" t="s">
        <v>56</v>
      </c>
      <c r="X35" s="97" t="s">
        <v>57</v>
      </c>
      <c r="Y35" s="97" t="s">
        <v>58</v>
      </c>
      <c r="Z35" s="97" t="s">
        <v>59</v>
      </c>
      <c r="AG35" s="107"/>
      <c r="AH35" s="126"/>
    </row>
    <row r="36" spans="1:67" ht="62.25" thickBot="1" x14ac:dyDescent="0.95">
      <c r="A36" s="76"/>
      <c r="B36" s="66"/>
      <c r="C36" s="231" t="s">
        <v>19</v>
      </c>
      <c r="D36" s="232"/>
      <c r="E36" s="232"/>
      <c r="F36" s="232"/>
      <c r="G36" s="233"/>
      <c r="H36" s="177"/>
      <c r="I36" s="138"/>
      <c r="J36" s="167"/>
      <c r="K36" s="164"/>
      <c r="L36" s="168"/>
      <c r="M36" s="164"/>
      <c r="N36" s="168"/>
      <c r="O36" s="164"/>
      <c r="P36" s="165"/>
      <c r="Q36" s="163"/>
      <c r="R36" s="164"/>
      <c r="S36" s="165"/>
      <c r="V36" s="133"/>
      <c r="X36" s="97">
        <f>P14*0.06</f>
        <v>0</v>
      </c>
      <c r="Y36" s="97">
        <f>P14*0.08</f>
        <v>0</v>
      </c>
      <c r="Z36" s="97">
        <f>P14*0.12</f>
        <v>0</v>
      </c>
      <c r="AG36" s="107"/>
      <c r="AH36" s="126"/>
    </row>
    <row r="37" spans="1:67" s="126" customFormat="1" x14ac:dyDescent="0.9">
      <c r="T37" s="97"/>
      <c r="U37" s="97"/>
      <c r="V37" s="133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</row>
    <row r="38" spans="1:67" s="126" customFormat="1" x14ac:dyDescent="0.9">
      <c r="U38" s="97"/>
      <c r="V38" s="133" t="s">
        <v>39</v>
      </c>
      <c r="W38" s="97"/>
      <c r="X38" s="97" t="s">
        <v>40</v>
      </c>
      <c r="Y38" s="97" t="s">
        <v>41</v>
      </c>
      <c r="Z38" s="97" t="s">
        <v>42</v>
      </c>
      <c r="AA38" s="97"/>
      <c r="AB38" s="97" t="s">
        <v>43</v>
      </c>
      <c r="AC38" s="97" t="s">
        <v>44</v>
      </c>
      <c r="AD38" s="97" t="s">
        <v>45</v>
      </c>
      <c r="AE38" s="97" t="s">
        <v>46</v>
      </c>
      <c r="AF38" s="97" t="s">
        <v>47</v>
      </c>
      <c r="AG38" s="107" t="s">
        <v>48</v>
      </c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</row>
    <row r="39" spans="1:67" s="126" customFormat="1" x14ac:dyDescent="0.9">
      <c r="U39" s="97"/>
      <c r="V39" s="133"/>
      <c r="W39" s="97"/>
      <c r="X39" s="97">
        <f>P14*0.08</f>
        <v>0</v>
      </c>
      <c r="Y39" s="97">
        <f>P14*0.11</f>
        <v>0</v>
      </c>
      <c r="Z39" s="97">
        <f>P14*0.2</f>
        <v>0</v>
      </c>
      <c r="AA39" s="97"/>
      <c r="AB39" s="97">
        <f>P14*0.22</f>
        <v>0</v>
      </c>
      <c r="AC39" s="97">
        <f>P14*0.08</f>
        <v>0</v>
      </c>
      <c r="AD39" s="97">
        <f>P14*0.07</f>
        <v>0</v>
      </c>
      <c r="AE39" s="97">
        <f>P14*0.075</f>
        <v>0</v>
      </c>
      <c r="AF39" s="97">
        <f>P14*0.05</f>
        <v>0</v>
      </c>
      <c r="AG39" s="107">
        <f>P14*0.03</f>
        <v>0</v>
      </c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</row>
    <row r="40" spans="1:67" s="126" customFormat="1" x14ac:dyDescent="0.9">
      <c r="U40" s="97"/>
      <c r="V40" s="133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10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</row>
    <row r="41" spans="1:67" s="126" customFormat="1" x14ac:dyDescent="0.9">
      <c r="U41" s="97"/>
      <c r="V41" s="133" t="s">
        <v>49</v>
      </c>
      <c r="W41" s="97"/>
      <c r="X41" s="97" t="s">
        <v>52</v>
      </c>
      <c r="Y41" s="97" t="s">
        <v>51</v>
      </c>
      <c r="Z41" s="97" t="s">
        <v>50</v>
      </c>
      <c r="AA41" s="97"/>
      <c r="AB41" s="97"/>
      <c r="AC41" s="97" t="s">
        <v>53</v>
      </c>
      <c r="AD41" s="97"/>
      <c r="AE41" s="97"/>
      <c r="AF41" s="97"/>
      <c r="AG41" s="10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</row>
    <row r="42" spans="1:67" s="126" customFormat="1" x14ac:dyDescent="0.9">
      <c r="U42" s="97"/>
      <c r="V42" s="133"/>
      <c r="W42" s="97"/>
      <c r="X42" s="97">
        <f>P14*0.12</f>
        <v>0</v>
      </c>
      <c r="Y42" s="97">
        <f>P14*0.06</f>
        <v>0</v>
      </c>
      <c r="Z42" s="97">
        <f>P14*0.04</f>
        <v>0</v>
      </c>
      <c r="AA42" s="97"/>
      <c r="AB42" s="97"/>
      <c r="AC42" s="97">
        <f>P14*0.03</f>
        <v>0</v>
      </c>
      <c r="AD42" s="97"/>
      <c r="AE42" s="97"/>
      <c r="AF42" s="97"/>
      <c r="AG42" s="10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</row>
    <row r="43" spans="1:67" s="126" customFormat="1" x14ac:dyDescent="0.9">
      <c r="U43" s="97"/>
      <c r="V43" s="133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10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</row>
    <row r="44" spans="1:67" s="126" customFormat="1" x14ac:dyDescent="0.9">
      <c r="U44" s="97"/>
      <c r="V44" s="133" t="s">
        <v>54</v>
      </c>
      <c r="W44" s="97"/>
      <c r="X44" s="97" t="s">
        <v>55</v>
      </c>
      <c r="Y44" s="97" t="s">
        <v>60</v>
      </c>
      <c r="Z44" s="97" t="s">
        <v>26</v>
      </c>
      <c r="AA44" s="97"/>
      <c r="AB44" s="97"/>
      <c r="AC44" s="97"/>
      <c r="AD44" s="97"/>
      <c r="AE44" s="97"/>
      <c r="AF44" s="97"/>
      <c r="AG44" s="10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</row>
    <row r="45" spans="1:67" s="126" customFormat="1" ht="62.25" thickBot="1" x14ac:dyDescent="0.95">
      <c r="U45" s="97"/>
      <c r="V45" s="139"/>
      <c r="W45" s="138"/>
      <c r="X45" s="138">
        <f>P14*0.005</f>
        <v>0</v>
      </c>
      <c r="Y45" s="138">
        <f>P14*0.01</f>
        <v>0</v>
      </c>
      <c r="Z45" s="138">
        <f>P14*0.04</f>
        <v>0</v>
      </c>
      <c r="AA45" s="138"/>
      <c r="AB45" s="138"/>
      <c r="AC45" s="138"/>
      <c r="AD45" s="138"/>
      <c r="AE45" s="138"/>
      <c r="AF45" s="138"/>
      <c r="AG45" s="12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</row>
    <row r="46" spans="1:67" s="126" customFormat="1" x14ac:dyDescent="0.9">
      <c r="U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</row>
    <row r="47" spans="1:67" s="126" customFormat="1" x14ac:dyDescent="0.9">
      <c r="U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</row>
    <row r="48" spans="1:67" s="126" customFormat="1" x14ac:dyDescent="0.9">
      <c r="U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</row>
    <row r="49" spans="21:67" s="126" customFormat="1" x14ac:dyDescent="0.9">
      <c r="U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</row>
    <row r="50" spans="21:67" s="126" customFormat="1" x14ac:dyDescent="0.9">
      <c r="U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</row>
    <row r="51" spans="21:67" s="126" customFormat="1" x14ac:dyDescent="0.9">
      <c r="U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</row>
    <row r="52" spans="21:67" s="126" customFormat="1" x14ac:dyDescent="0.9">
      <c r="U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</row>
    <row r="53" spans="21:67" s="126" customFormat="1" x14ac:dyDescent="0.9">
      <c r="U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</row>
    <row r="54" spans="21:67" s="126" customFormat="1" x14ac:dyDescent="0.9">
      <c r="U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</row>
    <row r="55" spans="21:67" s="126" customFormat="1" x14ac:dyDescent="0.9">
      <c r="U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</row>
    <row r="56" spans="21:67" s="126" customFormat="1" x14ac:dyDescent="0.9">
      <c r="U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</row>
    <row r="57" spans="21:67" s="126" customFormat="1" x14ac:dyDescent="0.9">
      <c r="U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</row>
    <row r="58" spans="21:67" s="126" customFormat="1" x14ac:dyDescent="0.9">
      <c r="U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</row>
    <row r="59" spans="21:67" s="126" customFormat="1" x14ac:dyDescent="0.9">
      <c r="U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</row>
    <row r="60" spans="21:67" s="126" customFormat="1" x14ac:dyDescent="0.9">
      <c r="U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</row>
    <row r="61" spans="21:67" s="126" customFormat="1" x14ac:dyDescent="0.9">
      <c r="U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</row>
    <row r="62" spans="21:67" s="126" customFormat="1" x14ac:dyDescent="0.9">
      <c r="U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</row>
    <row r="63" spans="21:67" s="126" customFormat="1" x14ac:dyDescent="0.9">
      <c r="U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</row>
    <row r="64" spans="21:67" s="126" customFormat="1" x14ac:dyDescent="0.9">
      <c r="U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</row>
    <row r="65" spans="20:67" s="126" customFormat="1" x14ac:dyDescent="0.9">
      <c r="U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</row>
    <row r="66" spans="20:67" s="126" customFormat="1" x14ac:dyDescent="0.9">
      <c r="U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</row>
    <row r="67" spans="20:67" s="126" customFormat="1" x14ac:dyDescent="0.9">
      <c r="U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</row>
    <row r="68" spans="20:67" s="126" customFormat="1" x14ac:dyDescent="0.9">
      <c r="U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</row>
    <row r="69" spans="20:67" s="126" customFormat="1" x14ac:dyDescent="0.9">
      <c r="U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</row>
    <row r="70" spans="20:67" s="126" customFormat="1" x14ac:dyDescent="0.9">
      <c r="T70" s="97"/>
      <c r="U70" s="97"/>
      <c r="V70"/>
      <c r="W70"/>
      <c r="X70"/>
      <c r="Y70"/>
      <c r="Z70"/>
      <c r="AA70"/>
      <c r="AB70"/>
      <c r="AC70"/>
      <c r="AD70"/>
      <c r="AE70"/>
      <c r="AF70"/>
      <c r="AG70"/>
      <c r="AH70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</row>
    <row r="71" spans="20:67" s="126" customFormat="1" x14ac:dyDescent="0.9">
      <c r="T71" s="97"/>
      <c r="U71" s="97"/>
      <c r="V71"/>
      <c r="W71"/>
      <c r="X71"/>
      <c r="Y71"/>
      <c r="Z71"/>
      <c r="AA71"/>
      <c r="AB71"/>
      <c r="AC71"/>
      <c r="AD71"/>
      <c r="AE71"/>
      <c r="AF71"/>
      <c r="AG71"/>
      <c r="AH71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</row>
    <row r="72" spans="20:67" s="126" customFormat="1" x14ac:dyDescent="0.9">
      <c r="T72" s="97"/>
      <c r="U72" s="97"/>
      <c r="V72"/>
      <c r="W72"/>
      <c r="X72"/>
      <c r="Y72"/>
      <c r="Z72"/>
      <c r="AA72"/>
      <c r="AB72"/>
      <c r="AC72"/>
      <c r="AD72"/>
      <c r="AE72"/>
      <c r="AF72"/>
      <c r="AG72"/>
      <c r="AH72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</row>
    <row r="73" spans="20:67" s="126" customFormat="1" x14ac:dyDescent="0.9">
      <c r="T73" s="97"/>
      <c r="U73" s="97"/>
      <c r="V73"/>
      <c r="W73"/>
      <c r="X73"/>
      <c r="Y73"/>
      <c r="Z73"/>
      <c r="AA73"/>
      <c r="AB73"/>
      <c r="AC73"/>
      <c r="AD73"/>
      <c r="AE73"/>
      <c r="AF73"/>
      <c r="AG73"/>
      <c r="AH73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</row>
    <row r="74" spans="20:67" s="126" customFormat="1" x14ac:dyDescent="0.9">
      <c r="T74" s="97"/>
      <c r="U74" s="97"/>
      <c r="V74"/>
      <c r="W74"/>
      <c r="X74"/>
      <c r="Y74"/>
      <c r="Z74"/>
      <c r="AA74"/>
      <c r="AB74"/>
      <c r="AC74"/>
      <c r="AD74"/>
      <c r="AE74"/>
      <c r="AF74"/>
      <c r="AG74"/>
      <c r="AH74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</row>
    <row r="75" spans="20:67" s="126" customFormat="1" x14ac:dyDescent="0.9">
      <c r="T75" s="97"/>
      <c r="U75" s="97"/>
      <c r="V75"/>
      <c r="W75"/>
      <c r="X75"/>
      <c r="Y75"/>
      <c r="Z75"/>
      <c r="AA75"/>
      <c r="AB75"/>
      <c r="AC75"/>
      <c r="AD75"/>
      <c r="AE75"/>
      <c r="AF75"/>
      <c r="AG75"/>
      <c r="AH75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</row>
    <row r="76" spans="20:67" s="126" customFormat="1" x14ac:dyDescent="0.9">
      <c r="T76" s="97"/>
      <c r="U76" s="97"/>
      <c r="V76"/>
      <c r="W76"/>
      <c r="X76"/>
      <c r="Y76"/>
      <c r="Z76"/>
      <c r="AA76"/>
      <c r="AB76"/>
      <c r="AC76"/>
      <c r="AD76"/>
      <c r="AE76"/>
      <c r="AF76"/>
      <c r="AG76"/>
      <c r="AH76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</row>
    <row r="77" spans="20:67" s="126" customFormat="1" x14ac:dyDescent="0.9">
      <c r="T77" s="97"/>
      <c r="U77" s="97"/>
      <c r="V77"/>
      <c r="W77"/>
      <c r="X77"/>
      <c r="Y77"/>
      <c r="Z77"/>
      <c r="AA77"/>
      <c r="AB77"/>
      <c r="AC77"/>
      <c r="AD77"/>
      <c r="AE77"/>
      <c r="AF77"/>
      <c r="AG77"/>
      <c r="AH7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</row>
    <row r="78" spans="20:67" s="126" customFormat="1" x14ac:dyDescent="0.9">
      <c r="T78" s="97"/>
      <c r="U78" s="97"/>
      <c r="V78"/>
      <c r="W78"/>
      <c r="X78"/>
      <c r="Y78"/>
      <c r="Z78"/>
      <c r="AA78"/>
      <c r="AB78"/>
      <c r="AC78"/>
      <c r="AD78"/>
      <c r="AE78"/>
      <c r="AF78"/>
      <c r="AG78"/>
      <c r="AH78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</row>
    <row r="79" spans="20:67" s="126" customFormat="1" x14ac:dyDescent="0.9">
      <c r="T79" s="97"/>
      <c r="U79" s="97"/>
      <c r="V79"/>
      <c r="W79"/>
      <c r="X79"/>
      <c r="Y79"/>
      <c r="Z79"/>
      <c r="AA79"/>
      <c r="AB79"/>
      <c r="AC79"/>
      <c r="AD79"/>
      <c r="AE79"/>
      <c r="AF79"/>
      <c r="AG79"/>
      <c r="AH79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</row>
    <row r="80" spans="20:67" s="126" customFormat="1" x14ac:dyDescent="0.9">
      <c r="T80" s="97"/>
      <c r="U80" s="97"/>
      <c r="V80"/>
      <c r="W80"/>
      <c r="X80"/>
      <c r="Y80"/>
      <c r="Z80"/>
      <c r="AA80"/>
      <c r="AB80"/>
      <c r="AC80"/>
      <c r="AD80"/>
      <c r="AE80"/>
      <c r="AF80"/>
      <c r="AG80"/>
      <c r="AH80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</row>
    <row r="81" spans="20:67" s="126" customFormat="1" x14ac:dyDescent="0.9">
      <c r="T81" s="97"/>
      <c r="U81" s="97"/>
      <c r="V81"/>
      <c r="W81"/>
      <c r="X81"/>
      <c r="Y81"/>
      <c r="Z81"/>
      <c r="AA81"/>
      <c r="AB81"/>
      <c r="AC81"/>
      <c r="AD81"/>
      <c r="AE81"/>
      <c r="AF81"/>
      <c r="AG81"/>
      <c r="AH81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</row>
    <row r="82" spans="20:67" s="126" customFormat="1" x14ac:dyDescent="0.9">
      <c r="T82" s="97"/>
      <c r="U82" s="97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</row>
    <row r="83" spans="20:67" s="126" customFormat="1" x14ac:dyDescent="0.9">
      <c r="T83" s="97"/>
      <c r="U83" s="97"/>
      <c r="V83"/>
      <c r="W83"/>
      <c r="X83"/>
      <c r="Y83"/>
      <c r="Z83"/>
      <c r="AA83"/>
      <c r="AB83"/>
      <c r="AC83"/>
      <c r="AD83"/>
      <c r="AE83"/>
      <c r="AF83"/>
      <c r="AG83"/>
      <c r="AH83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</row>
    <row r="84" spans="20:67" s="126" customFormat="1" x14ac:dyDescent="0.9">
      <c r="T84" s="97"/>
      <c r="U84" s="97"/>
      <c r="V84"/>
      <c r="W84"/>
      <c r="X84"/>
      <c r="Y84"/>
      <c r="Z84"/>
      <c r="AA84"/>
      <c r="AB84"/>
      <c r="AC84"/>
      <c r="AD84"/>
      <c r="AE84"/>
      <c r="AF84"/>
      <c r="AG84"/>
      <c r="AH84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</row>
    <row r="85" spans="20:67" s="126" customFormat="1" x14ac:dyDescent="0.9">
      <c r="T85" s="97"/>
      <c r="U85" s="97"/>
      <c r="V85"/>
      <c r="W85"/>
      <c r="X85"/>
      <c r="Y85"/>
      <c r="Z85"/>
      <c r="AA85"/>
      <c r="AB85"/>
      <c r="AC85"/>
      <c r="AD85"/>
      <c r="AE85"/>
      <c r="AF85"/>
      <c r="AG85"/>
      <c r="AH85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</row>
    <row r="86" spans="20:67" s="126" customFormat="1" x14ac:dyDescent="0.9">
      <c r="T86" s="97"/>
      <c r="U86" s="97"/>
      <c r="V86"/>
      <c r="W86"/>
      <c r="X86"/>
      <c r="Y86"/>
      <c r="Z86"/>
      <c r="AA86"/>
      <c r="AB86"/>
      <c r="AC86"/>
      <c r="AD86"/>
      <c r="AE86"/>
      <c r="AF86"/>
      <c r="AG86"/>
      <c r="AH86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</row>
    <row r="87" spans="20:67" x14ac:dyDescent="0.9">
      <c r="V87"/>
      <c r="W87"/>
      <c r="X87"/>
      <c r="Y87"/>
      <c r="Z87"/>
      <c r="AA87"/>
      <c r="AB87"/>
      <c r="AC87"/>
      <c r="AD87"/>
      <c r="AE87"/>
      <c r="AF87"/>
      <c r="AG87"/>
      <c r="AH87"/>
    </row>
    <row r="88" spans="20:67" x14ac:dyDescent="0.9">
      <c r="V88"/>
      <c r="W88"/>
      <c r="X88"/>
      <c r="Y88"/>
      <c r="Z88"/>
      <c r="AA88"/>
      <c r="AB88"/>
      <c r="AC88"/>
      <c r="AD88"/>
      <c r="AE88"/>
      <c r="AF88"/>
      <c r="AG88"/>
      <c r="AH88"/>
    </row>
    <row r="89" spans="20:67" x14ac:dyDescent="0.9">
      <c r="V89"/>
      <c r="W89"/>
      <c r="X89"/>
      <c r="Y89"/>
      <c r="Z89"/>
      <c r="AA89"/>
      <c r="AB89"/>
      <c r="AC89"/>
      <c r="AD89"/>
      <c r="AE89"/>
      <c r="AF89"/>
      <c r="AG89"/>
      <c r="AH89"/>
    </row>
  </sheetData>
  <mergeCells count="6">
    <mergeCell ref="C36:G36"/>
    <mergeCell ref="L1:N1"/>
    <mergeCell ref="C21:G21"/>
    <mergeCell ref="L21:P21"/>
    <mergeCell ref="C26:G26"/>
    <mergeCell ref="L26:P26"/>
  </mergeCells>
  <dataValidations count="1">
    <dataValidation type="list" allowBlank="1" showInputMessage="1" showErrorMessage="1" sqref="P2 B22 I2 B15 K15 K22" xr:uid="{FB6EF361-9D80-4796-94B5-68486B36756A}">
      <formula1>MzArt</formula1>
    </dataValidation>
  </dataValidations>
  <pageMargins left="0.7" right="0.7" top="0.78740157499999996" bottom="0.78740157499999996" header="0.3" footer="0.3"/>
  <pageSetup paperSize="9" scale="13" orientation="landscape" horizontalDpi="0" verticalDpi="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e3d82b-b342-436a-9456-4bc391082101">
      <Terms xmlns="http://schemas.microsoft.com/office/infopath/2007/PartnerControls"/>
    </lcf76f155ced4ddcb4097134ff3c332f>
    <TaxCatchAll xmlns="a5801db5-184f-4ae9-96ea-69c01207859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28859D4DEE714FA93C55CBE8B32A15" ma:contentTypeVersion="13" ma:contentTypeDescription="Ein neues Dokument erstellen." ma:contentTypeScope="" ma:versionID="f494859b24133e6df1cf9a059dd44a36">
  <xsd:schema xmlns:xsd="http://www.w3.org/2001/XMLSchema" xmlns:xs="http://www.w3.org/2001/XMLSchema" xmlns:p="http://schemas.microsoft.com/office/2006/metadata/properties" xmlns:ns2="30e3d82b-b342-436a-9456-4bc391082101" xmlns:ns3="a5801db5-184f-4ae9-96ea-69c012078591" targetNamespace="http://schemas.microsoft.com/office/2006/metadata/properties" ma:root="true" ma:fieldsID="0e65842f03dcff83ef983eb8745ee028" ns2:_="" ns3:_="">
    <xsd:import namespace="30e3d82b-b342-436a-9456-4bc391082101"/>
    <xsd:import namespace="a5801db5-184f-4ae9-96ea-69c0120785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e3d82b-b342-436a-9456-4bc391082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ildmarkierungen" ma:readOnly="false" ma:fieldId="{5cf76f15-5ced-4ddc-b409-7134ff3c332f}" ma:taxonomyMulti="true" ma:sspId="f42741f0-07b4-441f-9ee9-fa7b6ef014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01db5-184f-4ae9-96ea-69c01207859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300ba7e-41da-4339-a9af-4fc8d6539e27}" ma:internalName="TaxCatchAll" ma:showField="CatchAllData" ma:web="a5801db5-184f-4ae9-96ea-69c0120785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2B72E-E923-452B-A479-196D65A0FF60}">
  <ds:schemaRefs>
    <ds:schemaRef ds:uri="http://schemas.microsoft.com/office/2006/metadata/properties"/>
    <ds:schemaRef ds:uri="http://schemas.microsoft.com/office/infopath/2007/PartnerControls"/>
    <ds:schemaRef ds:uri="30e3d82b-b342-436a-9456-4bc391082101"/>
    <ds:schemaRef ds:uri="a5801db5-184f-4ae9-96ea-69c012078591"/>
  </ds:schemaRefs>
</ds:datastoreItem>
</file>

<file path=customXml/itemProps2.xml><?xml version="1.0" encoding="utf-8"?>
<ds:datastoreItem xmlns:ds="http://schemas.openxmlformats.org/officeDocument/2006/customXml" ds:itemID="{C50D48E4-8E53-4411-9D6E-7B4FC6A319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e3d82b-b342-436a-9456-4bc391082101"/>
    <ds:schemaRef ds:uri="a5801db5-184f-4ae9-96ea-69c0120785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A49C5D-1804-4751-A7A7-96E04C18DF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8</vt:i4>
      </vt:variant>
    </vt:vector>
  </HeadingPairs>
  <TitlesOfParts>
    <vt:vector size="16" baseType="lpstr">
      <vt:lpstr>Menüplan</vt:lpstr>
      <vt:lpstr>GHP Montag</vt:lpstr>
      <vt:lpstr>GHP Dienstag</vt:lpstr>
      <vt:lpstr>GHP Mittwoch</vt:lpstr>
      <vt:lpstr>GHP Donnerstag</vt:lpstr>
      <vt:lpstr>GHP Freitag</vt:lpstr>
      <vt:lpstr>GHP Samstag</vt:lpstr>
      <vt:lpstr>GHP Sonntag</vt:lpstr>
      <vt:lpstr>'GHP Dienstag'!Druckbereich</vt:lpstr>
      <vt:lpstr>'GHP Donnerstag'!Druckbereich</vt:lpstr>
      <vt:lpstr>'GHP Freitag'!Druckbereich</vt:lpstr>
      <vt:lpstr>'GHP Mittwoch'!Druckbereich</vt:lpstr>
      <vt:lpstr>'GHP Montag'!Druckbereich</vt:lpstr>
      <vt:lpstr>'GHP Samstag'!Druckbereich</vt:lpstr>
      <vt:lpstr>'GHP Sonntag'!Druckbereich</vt:lpstr>
      <vt:lpstr>Menüplan!Druckbereich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</dc:creator>
  <cp:lastModifiedBy>Kantine 77</cp:lastModifiedBy>
  <cp:lastPrinted>2026-05-15T12:56:22Z</cp:lastPrinted>
  <dcterms:created xsi:type="dcterms:W3CDTF">2023-04-05T13:48:30Z</dcterms:created>
  <dcterms:modified xsi:type="dcterms:W3CDTF">2026-05-15T12:56:39Z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0x0101001B28859D4DEE714FA93C55CBE8B32A15</vt:lpwstr>
  </property>
  <property fmtid="{D5CDD505-2E9C-101B-9397-08002B2CF9AE}" pid="3" name="MediaServiceImageTags">
    <vt:lpwstr/>
  </property>
</Properties>
</file>